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GENHARIA2\compartilhamento\PRO INFANCIA - CONCLUSAO 2023\"/>
    </mc:Choice>
  </mc:AlternateContent>
  <bookViews>
    <workbookView xWindow="10890" yWindow="45" windowWidth="12075" windowHeight="8850" tabRatio="881" activeTab="1"/>
  </bookViews>
  <sheets>
    <sheet name="BDI" sheetId="77" r:id="rId1"/>
    <sheet name="TIPO 1 bloco-220 v" sheetId="76" r:id="rId2"/>
    <sheet name="cronograma" sheetId="78" r:id="rId3"/>
  </sheets>
  <definedNames>
    <definedName name="_xlnm._FilterDatabase" localSheetId="1" hidden="1">'TIPO 1 bloco-220 v'!$A$9:$F$256</definedName>
    <definedName name="_xlnm.Print_Area" localSheetId="0">BDI!$A$1:$C$60</definedName>
    <definedName name="_xlnm.Print_Area" localSheetId="2">cronograma!$A$1:$K$27</definedName>
    <definedName name="_xlnm.Print_Area" localSheetId="1">'TIPO 1 bloco-220 v'!$A$1:$F$272</definedName>
    <definedName name="_xlnm.Print_Titles" localSheetId="1">'TIPO 1 bloco-220 v'!$1:$9</definedName>
  </definedNames>
  <calcPr calcId="162913"/>
</workbook>
</file>

<file path=xl/calcChain.xml><?xml version="1.0" encoding="utf-8"?>
<calcChain xmlns="http://schemas.openxmlformats.org/spreadsheetml/2006/main">
  <c r="E7" i="76" l="1"/>
  <c r="C60" i="77" l="1"/>
  <c r="A34" i="77"/>
  <c r="H25" i="77" l="1"/>
  <c r="G25" i="77"/>
  <c r="F25" i="77"/>
  <c r="H24" i="77"/>
  <c r="G24" i="77"/>
  <c r="F24" i="77"/>
  <c r="H23" i="77"/>
  <c r="G23" i="77"/>
  <c r="F23" i="77"/>
  <c r="C23" i="77"/>
  <c r="H22" i="77"/>
  <c r="G22" i="77"/>
  <c r="F22" i="77"/>
  <c r="H21" i="77"/>
  <c r="G21" i="77"/>
  <c r="F21" i="77"/>
  <c r="H20" i="77"/>
  <c r="G20" i="77"/>
  <c r="F20" i="77"/>
  <c r="H19" i="77"/>
  <c r="G19" i="77"/>
  <c r="F19" i="77"/>
  <c r="H18" i="77"/>
  <c r="E18" i="77" s="1"/>
  <c r="G18" i="77"/>
  <c r="F18" i="77"/>
  <c r="H17" i="77"/>
  <c r="C26" i="77" s="1"/>
  <c r="A36" i="77" s="1"/>
  <c r="G17" i="77"/>
  <c r="F17" i="77"/>
  <c r="E17" i="77" l="1"/>
  <c r="E21" i="77"/>
  <c r="E20" i="77"/>
  <c r="E24" i="77"/>
  <c r="E19" i="77"/>
  <c r="E22" i="77"/>
  <c r="E23" i="77"/>
  <c r="C25" i="77"/>
  <c r="E25" i="77" s="1"/>
  <c r="F27" i="76" l="1"/>
  <c r="F13" i="76"/>
  <c r="C4" i="78" l="1"/>
  <c r="F14" i="76"/>
  <c r="F15" i="76"/>
  <c r="F16" i="76"/>
  <c r="F17" i="76"/>
  <c r="F18" i="76"/>
  <c r="F20" i="76"/>
  <c r="F22" i="76"/>
  <c r="F23" i="76"/>
  <c r="F24" i="76"/>
  <c r="F26" i="76"/>
  <c r="F28" i="76"/>
  <c r="F30" i="76"/>
  <c r="F32" i="76"/>
  <c r="F33" i="76"/>
  <c r="F37" i="76"/>
  <c r="F38" i="76"/>
  <c r="F39" i="76"/>
  <c r="F43" i="76"/>
  <c r="F44" i="76"/>
  <c r="F45" i="76"/>
  <c r="F46" i="76"/>
  <c r="F47" i="76"/>
  <c r="F49" i="76"/>
  <c r="F50" i="76"/>
  <c r="F51" i="76"/>
  <c r="F52" i="76"/>
  <c r="F53" i="76"/>
  <c r="F54" i="76"/>
  <c r="F58" i="76"/>
  <c r="F59" i="76"/>
  <c r="F60" i="76"/>
  <c r="F61" i="76"/>
  <c r="F62" i="76"/>
  <c r="F63" i="76"/>
  <c r="F68" i="76"/>
  <c r="F69" i="76"/>
  <c r="F70" i="76"/>
  <c r="F71" i="76"/>
  <c r="F72" i="76"/>
  <c r="F77" i="76"/>
  <c r="F81" i="76"/>
  <c r="F82" i="76"/>
  <c r="F83" i="76"/>
  <c r="F84" i="76"/>
  <c r="F88" i="76"/>
  <c r="F89" i="76"/>
  <c r="F90" i="76"/>
  <c r="F91" i="76"/>
  <c r="F92" i="76"/>
  <c r="F93" i="76"/>
  <c r="F94" i="76"/>
  <c r="F95" i="76"/>
  <c r="F96" i="76"/>
  <c r="F97" i="76"/>
  <c r="F98" i="76"/>
  <c r="F99" i="76"/>
  <c r="F100" i="76"/>
  <c r="F101" i="76"/>
  <c r="F102" i="76"/>
  <c r="F103" i="76"/>
  <c r="F104" i="76"/>
  <c r="F105" i="76"/>
  <c r="F106" i="76"/>
  <c r="F107" i="76"/>
  <c r="F108" i="76"/>
  <c r="F109" i="76"/>
  <c r="F110" i="76"/>
  <c r="F111" i="76"/>
  <c r="F112" i="76"/>
  <c r="F113" i="76"/>
  <c r="F117" i="76"/>
  <c r="F118" i="76"/>
  <c r="F119" i="76"/>
  <c r="F123" i="76"/>
  <c r="F124" i="76"/>
  <c r="F125" i="76"/>
  <c r="F126" i="76"/>
  <c r="F127" i="76"/>
  <c r="F128" i="76"/>
  <c r="F129" i="76"/>
  <c r="F130" i="76"/>
  <c r="F131" i="76"/>
  <c r="F132" i="76"/>
  <c r="F133" i="76"/>
  <c r="F134" i="76"/>
  <c r="F135" i="76"/>
  <c r="F140" i="76"/>
  <c r="F141" i="76"/>
  <c r="F142" i="76"/>
  <c r="F143" i="76"/>
  <c r="F145" i="76"/>
  <c r="F146" i="76"/>
  <c r="F147" i="76"/>
  <c r="F148" i="76"/>
  <c r="F149" i="76"/>
  <c r="F150" i="76"/>
  <c r="F151" i="76"/>
  <c r="F152" i="76"/>
  <c r="F153" i="76"/>
  <c r="F154" i="76"/>
  <c r="F155" i="76"/>
  <c r="F156" i="76"/>
  <c r="F157" i="76"/>
  <c r="F158" i="76"/>
  <c r="F159" i="76"/>
  <c r="F161" i="76"/>
  <c r="F162" i="76"/>
  <c r="F163" i="76"/>
  <c r="F164" i="76"/>
  <c r="F165" i="76"/>
  <c r="F166" i="76"/>
  <c r="F169" i="76"/>
  <c r="F170" i="76"/>
  <c r="F171" i="76"/>
  <c r="F172" i="76"/>
  <c r="F173" i="76"/>
  <c r="F174" i="76"/>
  <c r="F175" i="76"/>
  <c r="F176" i="76"/>
  <c r="F177" i="76"/>
  <c r="F179" i="76"/>
  <c r="F180" i="76"/>
  <c r="F181" i="76"/>
  <c r="F182" i="76"/>
  <c r="F183" i="76"/>
  <c r="F184" i="76"/>
  <c r="F185" i="76"/>
  <c r="F186" i="76"/>
  <c r="F187" i="76"/>
  <c r="F191" i="76"/>
  <c r="F192" i="76"/>
  <c r="F193" i="76"/>
  <c r="F198" i="76"/>
  <c r="F199" i="76"/>
  <c r="F200" i="76"/>
  <c r="F201" i="76"/>
  <c r="F202" i="76"/>
  <c r="F203" i="76"/>
  <c r="F204" i="76"/>
  <c r="F205" i="76"/>
  <c r="F206" i="76"/>
  <c r="F207" i="76"/>
  <c r="F208" i="76"/>
  <c r="F209" i="76"/>
  <c r="F210" i="76"/>
  <c r="F212" i="76"/>
  <c r="F213" i="76"/>
  <c r="F214" i="76"/>
  <c r="F216" i="76"/>
  <c r="F217" i="76"/>
  <c r="F219" i="76"/>
  <c r="F220" i="76"/>
  <c r="F221" i="76"/>
  <c r="F223" i="76"/>
  <c r="F225" i="76"/>
  <c r="F226" i="76"/>
  <c r="F227" i="76"/>
  <c r="F228" i="76"/>
  <c r="F232" i="76"/>
  <c r="F233" i="76"/>
  <c r="F234" i="76"/>
  <c r="F238" i="76"/>
  <c r="F239" i="76"/>
  <c r="F240" i="76"/>
  <c r="F244" i="76"/>
  <c r="F245" i="76"/>
  <c r="F246" i="76"/>
  <c r="F247" i="76"/>
  <c r="F248" i="76"/>
  <c r="F249" i="76"/>
  <c r="F250" i="76"/>
  <c r="F254" i="76"/>
  <c r="F258" i="76"/>
  <c r="F78" i="76" l="1"/>
  <c r="F75" i="76" s="1"/>
  <c r="F241" i="76"/>
  <c r="F237" i="76" s="1"/>
  <c r="F120" i="76"/>
  <c r="F116" i="76" s="1"/>
  <c r="F40" i="76"/>
  <c r="F36" i="76" s="1"/>
  <c r="F259" i="76"/>
  <c r="F257" i="76" s="1"/>
  <c r="F255" i="76"/>
  <c r="F253" i="76" s="1"/>
  <c r="F251" i="76"/>
  <c r="F243" i="76" s="1"/>
  <c r="F229" i="76"/>
  <c r="F196" i="76" s="1"/>
  <c r="F136" i="76"/>
  <c r="F122" i="76" s="1"/>
  <c r="F55" i="76"/>
  <c r="F42" i="76" s="1"/>
  <c r="F188" i="76"/>
  <c r="F138" i="76" s="1"/>
  <c r="F114" i="76"/>
  <c r="F87" i="76" s="1"/>
  <c r="F85" i="76"/>
  <c r="F80" i="76" s="1"/>
  <c r="F64" i="76"/>
  <c r="F57" i="76" s="1"/>
  <c r="F34" i="76"/>
  <c r="F11" i="76" s="1"/>
  <c r="F73" i="76"/>
  <c r="F66" i="76" s="1"/>
  <c r="F235" i="76"/>
  <c r="F231" i="76" s="1"/>
  <c r="F194" i="76"/>
  <c r="F190" i="76" s="1"/>
  <c r="B25" i="78"/>
  <c r="B24" i="78"/>
  <c r="B23" i="78"/>
  <c r="B22" i="78"/>
  <c r="B21" i="78"/>
  <c r="B20" i="78"/>
  <c r="B19" i="78"/>
  <c r="B18" i="78"/>
  <c r="B17" i="78"/>
  <c r="B16" i="78"/>
  <c r="B15" i="78"/>
  <c r="B14" i="78"/>
  <c r="B13" i="78"/>
  <c r="B12" i="78"/>
  <c r="B11" i="78"/>
  <c r="B10" i="78"/>
  <c r="B9" i="78"/>
  <c r="B8" i="78"/>
  <c r="C24" i="78" l="1"/>
  <c r="E24" i="78" l="1"/>
  <c r="K24" i="78"/>
  <c r="I24" i="78"/>
  <c r="G24" i="78"/>
  <c r="C22" i="78"/>
  <c r="C23" i="78"/>
  <c r="C13" i="78"/>
  <c r="C16" i="78"/>
  <c r="C19" i="78"/>
  <c r="C12" i="78"/>
  <c r="C11" i="78"/>
  <c r="C10" i="78"/>
  <c r="C9" i="78"/>
  <c r="C20" i="78"/>
  <c r="C25" i="78"/>
  <c r="C15" i="78"/>
  <c r="C21" i="78"/>
  <c r="I10" i="78" l="1"/>
  <c r="E10" i="78"/>
  <c r="K10" i="78"/>
  <c r="G10" i="78"/>
  <c r="G11" i="78"/>
  <c r="E11" i="78"/>
  <c r="K11" i="78"/>
  <c r="I11" i="78"/>
  <c r="E20" i="78"/>
  <c r="I20" i="78"/>
  <c r="G20" i="78"/>
  <c r="K20" i="78"/>
  <c r="E12" i="78"/>
  <c r="I12" i="78"/>
  <c r="G12" i="78"/>
  <c r="K12" i="78"/>
  <c r="G23" i="78"/>
  <c r="E23" i="78"/>
  <c r="K23" i="78"/>
  <c r="I23" i="78"/>
  <c r="G15" i="78"/>
  <c r="K15" i="78"/>
  <c r="E15" i="78"/>
  <c r="I15" i="78"/>
  <c r="E16" i="78"/>
  <c r="K16" i="78"/>
  <c r="I16" i="78"/>
  <c r="G16" i="78"/>
  <c r="K25" i="78"/>
  <c r="I25" i="78"/>
  <c r="G25" i="78"/>
  <c r="E25" i="78"/>
  <c r="K13" i="78"/>
  <c r="E13" i="78"/>
  <c r="I13" i="78"/>
  <c r="G13" i="78"/>
  <c r="K21" i="78"/>
  <c r="G21" i="78"/>
  <c r="E21" i="78"/>
  <c r="I21" i="78"/>
  <c r="K9" i="78"/>
  <c r="I9" i="78"/>
  <c r="G9" i="78"/>
  <c r="E9" i="78"/>
  <c r="G19" i="78"/>
  <c r="E19" i="78"/>
  <c r="I19" i="78"/>
  <c r="K19" i="78"/>
  <c r="I22" i="78"/>
  <c r="K22" i="78"/>
  <c r="G22" i="78"/>
  <c r="E22" i="78"/>
  <c r="C14" i="78"/>
  <c r="C8" i="78"/>
  <c r="C17" i="78"/>
  <c r="K17" i="78" l="1"/>
  <c r="I17" i="78"/>
  <c r="G17" i="78"/>
  <c r="E17" i="78"/>
  <c r="I14" i="78"/>
  <c r="G14" i="78"/>
  <c r="E14" i="78"/>
  <c r="K14" i="78"/>
  <c r="I8" i="78"/>
  <c r="G8" i="78"/>
  <c r="K8" i="78"/>
  <c r="E8" i="78"/>
  <c r="F261" i="76"/>
  <c r="C18" i="78"/>
  <c r="I18" i="78" l="1"/>
  <c r="I26" i="78" s="1"/>
  <c r="G18" i="78"/>
  <c r="G26" i="78" s="1"/>
  <c r="E18" i="78"/>
  <c r="E26" i="78" s="1"/>
  <c r="K18" i="78"/>
  <c r="K26" i="78" s="1"/>
  <c r="C26" i="78"/>
  <c r="J26" i="78" l="1"/>
  <c r="D26" i="78"/>
  <c r="D27" i="78" s="1"/>
  <c r="H26" i="78"/>
  <c r="F26" i="78"/>
  <c r="E27" i="78"/>
  <c r="G27" i="78" s="1"/>
  <c r="I27" i="78" s="1"/>
  <c r="K27" i="78" s="1"/>
  <c r="F27" i="78" l="1"/>
  <c r="H27" i="78" s="1"/>
  <c r="J27" i="78" s="1"/>
</calcChain>
</file>

<file path=xl/sharedStrings.xml><?xml version="1.0" encoding="utf-8"?>
<sst xmlns="http://schemas.openxmlformats.org/spreadsheetml/2006/main" count="690" uniqueCount="472">
  <si>
    <t>Extintor CO2 - 6KG</t>
  </si>
  <si>
    <t>Extintor ABC - 6KG</t>
  </si>
  <si>
    <t>Chave para conexão de mangueira tipo stroz engate rápido - dupla 1 1/2" x 1 1/2"</t>
  </si>
  <si>
    <t>Esguicho jato solido 1 1/2" 16mm</t>
  </si>
  <si>
    <t>IMPLANTAÇÃO (muro fechamento h = 1,80m)</t>
  </si>
  <si>
    <t>PR. UNIT.(R$)</t>
  </si>
  <si>
    <t>Tubo PVC soldável Ø 25 mm, inclusive conexões</t>
  </si>
  <si>
    <t>Joelho 45 - 25mm, fornecimento e instalação</t>
  </si>
  <si>
    <t xml:space="preserve">Emassamento de paredes internas com massa acrílica - 02 demãos </t>
  </si>
  <si>
    <t>Dispositivo de proteção contra surto - 175V - 40KA</t>
  </si>
  <si>
    <t>Dispositivo de proteção contra surto - 175V - 80KA</t>
  </si>
  <si>
    <t>#6 mm²</t>
  </si>
  <si>
    <t>#16 mm²</t>
  </si>
  <si>
    <t>#25 mm²</t>
  </si>
  <si>
    <t>Tomada universal, circular, 2P+T, 10A, cor branca, completa</t>
  </si>
  <si>
    <t>Tomada universal, circular, 2P+T, 20A, cor branca, completa</t>
  </si>
  <si>
    <t>Quadro de Distribuição de embutir, completo, (para 08 disjuntores monopolares, com barramento para as fases, neutro e para proteção, metálico, pintura eletrostática epóxi cor bege, c/ porta, trinco e acessórios)</t>
  </si>
  <si>
    <t>Quadro de Distribuição de embutir, completo, (para 18 disjuntores monopolares, com barramento para as fases, neutro e para proteção, metálico, pintura eletrostática epóxi cor bege, c/ porta, trinco e acessórios)</t>
  </si>
  <si>
    <t>Quadro de Distribuição de embutir, completo, (para 24 disjuntores monopolares, com barramento para as fases, neutro e para proteção, metálico, pintura eletrostática epóxi cor bege, c/ porta, trinco e acessórios)</t>
  </si>
  <si>
    <t>Caixa inspeção aterramento 250x250x400mm</t>
  </si>
  <si>
    <t>Interruptor bipolar DR - 100A</t>
  </si>
  <si>
    <t>Interruptor bipolar DR - 25A</t>
  </si>
  <si>
    <t>Switch de 48 portas</t>
  </si>
  <si>
    <t>Cabo UTP -6 (24AWG)</t>
  </si>
  <si>
    <t>Eletrocalha lisa com tampa 50 x 50 mm, inclusive conexões</t>
  </si>
  <si>
    <t>Cabos de conexões – Patch cord categoria 6  - 2,5 metros</t>
  </si>
  <si>
    <t>Plugue 100 IDC - 4 pares</t>
  </si>
  <si>
    <t>Perfil de montagem</t>
  </si>
  <si>
    <t>Anel organizador de cabos</t>
  </si>
  <si>
    <t>Bandeja deslizante perfurada</t>
  </si>
  <si>
    <t>Guias de cabos simples</t>
  </si>
  <si>
    <t>Guia de Cabos Vertical</t>
  </si>
  <si>
    <t>Kit pés niveladores</t>
  </si>
  <si>
    <t>INSTALAÇÕES ELÉTRICAS - 220V</t>
  </si>
  <si>
    <t>Cabide metálico Izy, código 2060.C37, Deca ou equivalente</t>
  </si>
  <si>
    <t>Forro em fibra mineral removível (1250x625x16mm) apoiado sobre perfil metálico "T" invertido 24mm</t>
  </si>
  <si>
    <t>Disjuntor unipolar termomagnético 10A</t>
  </si>
  <si>
    <t>Disjuntor unipolar termomagnético 16A</t>
  </si>
  <si>
    <t>Disjuntor unipolar termomagnético 20A</t>
  </si>
  <si>
    <t>Disjuntor unipolar termomagnético 25A</t>
  </si>
  <si>
    <t>Disjuntor tripolar termomagnético 32A</t>
  </si>
  <si>
    <t xml:space="preserve"> </t>
  </si>
  <si>
    <t>Luminárias 2x40W completa</t>
  </si>
  <si>
    <t>Luminárias 2x20W completa</t>
  </si>
  <si>
    <t>Mangueiras de incêndio de nylon -  1 1/2" 16mm</t>
  </si>
  <si>
    <t>Placa de sinalização em pvc cod 17 - (250x125) Mensagem "Saída"</t>
  </si>
  <si>
    <t>Placa de sinalização em pvc cod 23 - (200x200) Extintor de Incêndio</t>
  </si>
  <si>
    <t>Placa de sinalização em pvc cod 12 e 13- (250x125) Saída de emergência</t>
  </si>
  <si>
    <t>Joelho 90 - 25mm, fornecimento e instalação</t>
  </si>
  <si>
    <t>Eletroduto Aço Galvanizado , Ø 1", fornecimento e instalação</t>
  </si>
  <si>
    <t>Eletroduto Aço Galvanizado , Ø 1.1/4", fornecimento e instalação</t>
  </si>
  <si>
    <t>Tomada modular RJ-45 Categoria 6 (completa)</t>
  </si>
  <si>
    <t>Conector de TV Tipo F (Coaxial) com placa</t>
  </si>
  <si>
    <t>Central PABX 4/12</t>
  </si>
  <si>
    <t>Disjuntor unipolar termomagnético 32A</t>
  </si>
  <si>
    <t>Disjuntor tripolar termomagnético 10A</t>
  </si>
  <si>
    <t>Disjuntor tripolar termomagnético 25A</t>
  </si>
  <si>
    <t>Disjuntor tripolar termomagnético 80A</t>
  </si>
  <si>
    <t>Disjuntor tripolar termomagnético 175A</t>
  </si>
  <si>
    <t>Interruptor bipolar DR -80A</t>
  </si>
  <si>
    <t>Eletroduto PVC roscável, Ø15mm (DN 1/2"), inclusive conexões</t>
  </si>
  <si>
    <t>Eletroduto PVC roscável, Ø40mm (DN 1.1/2"), inclusive conexões</t>
  </si>
  <si>
    <t>#35 mm²</t>
  </si>
  <si>
    <t>#120 mm²</t>
  </si>
  <si>
    <t>#70 mm²</t>
  </si>
  <si>
    <t>Eletroduto PVC roscável, Ø25mm (DN 1"), inclusive conexões</t>
  </si>
  <si>
    <t>Eletroduto Aço Galvanizado , Ø 2", fornecimento e instalação</t>
  </si>
  <si>
    <t>Mini-rack de parede 19" x 8u x 450mm - fornecimento e instalação</t>
  </si>
  <si>
    <t>Access Point Wireless 2.4 GHz - 300Mpbs - fornecimento e instalação</t>
  </si>
  <si>
    <t>Espelho cristal esp. 4mm sem moldura de madeira</t>
  </si>
  <si>
    <t>11.1</t>
  </si>
  <si>
    <t xml:space="preserve">Soleira em granito cinza andorinha, L=15cm, E=2cm </t>
  </si>
  <si>
    <t>11.4</t>
  </si>
  <si>
    <t xml:space="preserve">PINTURA </t>
  </si>
  <si>
    <t>Pintura em esmalte sintético 02 demãos em esquadrias de madeira</t>
  </si>
  <si>
    <t>Condutor de cobre unipolar, isolação em PVC/70ºC, camada de proteção em PVC, não propagador de chamas, classe de tensão 750V, encordoamento classe 5, flexível, com as seguintes seções nominais:</t>
  </si>
  <si>
    <t>INSTALAÇÕES DE REDE ESTRUTURADA</t>
  </si>
  <si>
    <t xml:space="preserve">un </t>
  </si>
  <si>
    <t xml:space="preserve">Guia de Cabos Vertical, fechado </t>
  </si>
  <si>
    <t xml:space="preserve">Guia de Cabos Superior, fechado </t>
  </si>
  <si>
    <t>DRENAGEM DE ÁGUAS PLUVIAIS</t>
  </si>
  <si>
    <t>ACESSÓRIOS</t>
  </si>
  <si>
    <t>Ralo hemisférico (formato abacaxi) de ferro fundido, Ø100mm</t>
  </si>
  <si>
    <t>17.1</t>
  </si>
  <si>
    <t xml:space="preserve">LOUÇAS E METAIS </t>
  </si>
  <si>
    <t>SISTEMA DE PROTEÇÃO CONTRA DESCARGAS ATMOSFÉRICAS (SPDA)</t>
  </si>
  <si>
    <t>SERVIÇOS FINAIS</t>
  </si>
  <si>
    <t>Limpeza final da obra</t>
  </si>
  <si>
    <t>VIDROS</t>
  </si>
  <si>
    <t>11.3</t>
  </si>
  <si>
    <t>CENTRO DE DISTRIBUIÇÃO</t>
  </si>
  <si>
    <t>ELETRODUTOS E ACESSÓRIOS</t>
  </si>
  <si>
    <t>CABOS E FIOS (CONDUTORES)</t>
  </si>
  <si>
    <t>#2,5 mm²</t>
  </si>
  <si>
    <t>#4 mm²</t>
  </si>
  <si>
    <t>#10 mm²</t>
  </si>
  <si>
    <t>ILUMINAÇÃO E TOMADAS</t>
  </si>
  <si>
    <t>Interruptor simples 10 A, completa</t>
  </si>
  <si>
    <t>Projetor com lâmpada de vapor metálico 150W</t>
  </si>
  <si>
    <t>EQUIPAMENTOS PASSIVOS</t>
  </si>
  <si>
    <t>Bloco 110 para rack 19” 100 pares</t>
  </si>
  <si>
    <t>CABOS EM PAR TRANÇADOS</t>
  </si>
  <si>
    <t>Cabo coaxial</t>
  </si>
  <si>
    <t>CABOS DE CONEXÃO</t>
  </si>
  <si>
    <t>TOMADAS</t>
  </si>
  <si>
    <t>CAIXAS E ACESSÓRIOS</t>
  </si>
  <si>
    <t xml:space="preserve">INSTALAÇÃO HIDRÁULICA </t>
  </si>
  <si>
    <t xml:space="preserve">INSTALAÇÃO SANITÁRIA </t>
  </si>
  <si>
    <t>un.</t>
  </si>
  <si>
    <t>Bancada em granito cinza andorinha - espessura 2cm, conforme projeto</t>
  </si>
  <si>
    <t>Custo TOTAL com BDI incluso</t>
  </si>
  <si>
    <t>Ministério da Educação</t>
  </si>
  <si>
    <t>ITEM</t>
  </si>
  <si>
    <t>DESCRIÇÃO DOS SERVIÇOS</t>
  </si>
  <si>
    <t>UNID.</t>
  </si>
  <si>
    <t>VALOR (R$)</t>
  </si>
  <si>
    <t>un</t>
  </si>
  <si>
    <t>m³</t>
  </si>
  <si>
    <t>m²</t>
  </si>
  <si>
    <t>6.1</t>
  </si>
  <si>
    <t>m</t>
  </si>
  <si>
    <t xml:space="preserve">ESQUADRIAS </t>
  </si>
  <si>
    <t>10.4</t>
  </si>
  <si>
    <t>PORTAS DE MADEIRA</t>
  </si>
  <si>
    <t>Ducha Higiênica com registro e derivação Izy, código 1984.C37. ACT.CR, DECA, ou equivalente</t>
  </si>
  <si>
    <t>Papeleira Metálica Linha Izy, código 2020.C37, DECA ou equivalente</t>
  </si>
  <si>
    <t>Torneira para lavatório de mesa bica baixa Izy, código 1193.C37, Deca ou equivalente</t>
  </si>
  <si>
    <t>Dispenser Toalha Linha Excellence, código 7007, Melhoramentos ou equivalente.</t>
  </si>
  <si>
    <t>Torneira Acabamento para registro pequeno Linha Izy, código: 4900.C37.PQ, DECA ou equivalente (para chuveiros), Deca ou equivalente</t>
  </si>
  <si>
    <t>Cuba industrial 50x40 profundidade 30 – HIDRONOX, ou equivalente, com sifão em metal cromado 1.1/2x1.1/2", válvula em metal cromado tipo americana 3.1/2"x1.1/2" para pia - fornecimento e instalação</t>
  </si>
  <si>
    <t>Cuba Inox Embutir 40x34x17cm, cuba 3, básica aço inoxidável, com válvula, FRANKE, ou equivalente, com sifão em metal cromado 1.1/2x1.1/2", válvula em metal cromado tipo americana 3.1/2"x1.1/2" para pia - fornecimento e instalação</t>
  </si>
  <si>
    <t>Torneira para cozinha de mesa bica móvel Izy, código 1167.C37, DECA, ou equivalente</t>
  </si>
  <si>
    <t>Cabo UTP Categoria 5e</t>
  </si>
  <si>
    <t>Marcação no Piso - 1 x 1m para hidrante</t>
  </si>
  <si>
    <t>Fechadura de embutir completa, para portas internas</t>
  </si>
  <si>
    <t>10.8</t>
  </si>
  <si>
    <t>PORTAS DE VIDRO - PV</t>
  </si>
  <si>
    <t xml:space="preserve">JANELAS DE ALUMÍNIO - JA </t>
  </si>
  <si>
    <t>PAVIMENTAÇÃO EXTERNA</t>
  </si>
  <si>
    <t>ESQUADRIA - GRADIL METÁLICO</t>
  </si>
  <si>
    <t>FERRAGENS E ACESSÓRIOS</t>
  </si>
  <si>
    <t>10.7</t>
  </si>
  <si>
    <t>10.9</t>
  </si>
  <si>
    <t>REVESTIMENTOS INTERNOS E EXTERNOS</t>
  </si>
  <si>
    <t>SERVIÇOS COMPLEMENTARES</t>
  </si>
  <si>
    <t>INSTALAÇÃO DE GÁS COMBUSTÍVEL</t>
  </si>
  <si>
    <t>SISTEMA DE PROTEÇÃO CONTRA INCÊNDIO</t>
  </si>
  <si>
    <t>SISTEMA DE EXAUSTÃO MECÂNICA</t>
  </si>
  <si>
    <t>11.5</t>
  </si>
  <si>
    <t>11.6</t>
  </si>
  <si>
    <t>13.8</t>
  </si>
  <si>
    <t>16.2</t>
  </si>
  <si>
    <t>18.1</t>
  </si>
  <si>
    <t>INSTALAÇÕES DE CLIMATIZAÇÃO</t>
  </si>
  <si>
    <t>Grama batatais em placas</t>
  </si>
  <si>
    <t>PORTAS EM ALUMÍNIO</t>
  </si>
  <si>
    <t>Piso tátil de alerta em placas pré-moldadas - 5MPa</t>
  </si>
  <si>
    <t>Piso tátil direcional em placas pré-moldadas - 5MPa</t>
  </si>
  <si>
    <t>Pintura em esmalte sintético 02 demãos em rodameio de madeira</t>
  </si>
  <si>
    <t xml:space="preserve">Prateleiras e escaninhos em mdf </t>
  </si>
  <si>
    <t>Tela de nylon de proteção- fixada na esquadria</t>
  </si>
  <si>
    <t>DISJUNTORES</t>
  </si>
  <si>
    <t>Banheira Embutir em plástico tipo PVC, 77x45x20cm, Burigotto ou equivalente</t>
  </si>
  <si>
    <t>Conjunto de mastros para bandeiras em tubo ferro galvanizado telescópico (alt= 7m (3mx2" + 4mx1 1/2")</t>
  </si>
  <si>
    <t>Projetor com lâmpada de vapor metálico 250W</t>
  </si>
  <si>
    <t>Quadro de medição - fornecimento e instalação</t>
  </si>
  <si>
    <t>Roda meio em madeira (largura=10cm)</t>
  </si>
  <si>
    <t>Conector de bronze para haste de 5/8" e cabo de 50 mm²</t>
  </si>
  <si>
    <t>Arandelas de sobrepor com 1 lâmpada fluorescente compacta de 60W</t>
  </si>
  <si>
    <t>Luminária de piso, com lâmpada vapor metálico 70W</t>
  </si>
  <si>
    <t>Placa de sinalização em pvc cod 1 - (348x348) Proibido fumar</t>
  </si>
  <si>
    <t>Placa de sinalização em pvc cod 6 - (348x348) Perigo Inflamável</t>
  </si>
  <si>
    <t>Marcação no Piso - 1 x 1m para extintor</t>
  </si>
  <si>
    <t>Obra: Proinfância - Tipo  1</t>
  </si>
  <si>
    <t>Bancos de concreto</t>
  </si>
  <si>
    <t>Porta de correr - PA5 - 240x210  com vidro - conforme projeto de esquadrias, inclusive ferragens</t>
  </si>
  <si>
    <t>Porta de abrir - PA7 - 160+90x210 - veneziana- conforme projeto de esquadrias, inclusive ferragens</t>
  </si>
  <si>
    <t>Porta de Madeira - PM5 - 80x210, com barra e chapa metálica e visor, incluso ferragens, conforme projeto de esquadrias</t>
  </si>
  <si>
    <t>Porta de Madeira - PM3 - 80x210, barra e chapa metálica, incluso ferragens, conforme projeto de esquadrias</t>
  </si>
  <si>
    <t>Porta de Madeira - PM2 - 80x210, com veneziana, incluso ferragens, conforme projeto de esquadrias</t>
  </si>
  <si>
    <t>Banco e acabamento em granito</t>
  </si>
  <si>
    <t>Forro de gesso acartonado estruturado - montagem e instalação</t>
  </si>
  <si>
    <t>10.10</t>
  </si>
  <si>
    <t>Piso vinílico em manta e=2,0mm</t>
  </si>
  <si>
    <t xml:space="preserve">Meio -fio (guia) de concreto pré-moldado, rejuntado com argamassa, incluindo escavação e reaterro </t>
  </si>
  <si>
    <t>Colchão de areia e=10cm</t>
  </si>
  <si>
    <t>Porta de abrir - PA3 - 160x210 em chapa de alumínio com veneziana- conforme projeto de esquadrias, inclusive ferragens</t>
  </si>
  <si>
    <t>Portão de abrir com gradil metálico e tela de aço galvanizado, inclusive pintura - fornecimento e instalação</t>
  </si>
  <si>
    <t>Assento Poliéster com abertura frontal Vogue Plus, Linha Conforto, cor Branco Gelo, código AP.52, DECA, ou equivalente</t>
  </si>
  <si>
    <t>Assento plástico Izy, código AP.01, DECA</t>
  </si>
  <si>
    <t>Lavatório pequeno Ravena/Izy cor branco gelo, com coluna suspensa, código L915 DECA ou equivalente</t>
  </si>
  <si>
    <t>Dispenser Saboneteira Linha Excellence, código 7009, Melhoramentos ou equivalente</t>
  </si>
  <si>
    <t>Barra de apoio, Linha conforto, código 2310.I.080.ESC, aço inox polido, DECA ou equivalente</t>
  </si>
  <si>
    <t>Barra de apoio de chuveiro PNE, em "L", Linha conforto código 2335.I.ESC</t>
  </si>
  <si>
    <t>Torneira elétrica LorenEasy, LORENZETTI ou equivalente</t>
  </si>
  <si>
    <t>Torneira de parede de uso geral para jardim ou tanque</t>
  </si>
  <si>
    <t>Tanque Grande (40 L) cor Branco Gelo, código TQ.03, DECA, ou equivalente incluso torneira cromada</t>
  </si>
  <si>
    <t>Barra metálica com pintura azul para proteção dos espelhos e chuveiro infantil d=1 1/4"</t>
  </si>
  <si>
    <t>11.2</t>
  </si>
  <si>
    <t>Tela metálica para ventilação com requadro em alumínio</t>
  </si>
  <si>
    <t>Chapa de aço perfurada, inclusive pintura - fornecimento e instalação</t>
  </si>
  <si>
    <t>SISTEMAS DE PISOS INTERNOS E EXTERNOS (PAVIMENTAÇÃO)</t>
  </si>
  <si>
    <t>Coifa de Centro em Aço Inox de 1200x900x600</t>
  </si>
  <si>
    <t>Duto de ligação 1000 X 0.80mm</t>
  </si>
  <si>
    <t>TUBULAÇÕES E CONEXÕES - METAIS</t>
  </si>
  <si>
    <t>QUANT LIC (A)</t>
  </si>
  <si>
    <t>Acabamento - Registro de gaveta com canopla cromada - 1/2", fornecimento e instalação</t>
  </si>
  <si>
    <t>Acabamento - Registro de gaveta com canopla cromada 1", fornecimento e instalação</t>
  </si>
  <si>
    <t>Acabamento - Registro de gaveta com canopla cromada 1 1/2", fornecimento e instalação</t>
  </si>
  <si>
    <t>Acabamento - Registro de gaveta com canopla cromada 3/4", fornecimento e instalação</t>
  </si>
  <si>
    <t>Acabamento - Registro de pressão com canopla cromada 3/4", fornecimento e instalação</t>
  </si>
  <si>
    <t>Grelha - Caixa sifonada 150x150x50mm</t>
  </si>
  <si>
    <t>Grelha - Caixa sifonada 150x185x75mm</t>
  </si>
  <si>
    <t>Grelha - Caixa de passagem modulada DN 30cm</t>
  </si>
  <si>
    <t>Grelha - Ralo sifonado, PVC 100x100X40mm</t>
  </si>
  <si>
    <t>Tampa - Caixa de passagem 30x30cm em alvenaria com tampa de ferro fundido tipo leve</t>
  </si>
  <si>
    <t>Tampa - Caixa de passagem 40x40cm em alvenaria com tampa de ferro fundido tipo leve</t>
  </si>
  <si>
    <t>Tampa - Caixa de passagem em alvenaria 30x30x12 com tampa de ferro fundido</t>
  </si>
  <si>
    <t>CONCLUSÃO DE OBRA - SERVIÇOS A EXECUTAR / CONCLUSÃO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</si>
  <si>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</si>
  <si>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</si>
  <si>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</si>
  <si>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</si>
  <si>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</si>
  <si>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</si>
  <si>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</si>
  <si>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</si>
  <si>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</si>
  <si>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</si>
  <si>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</si>
  <si>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</si>
  <si>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</si>
  <si>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</si>
  <si>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</si>
  <si>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</si>
  <si>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</si>
  <si>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</si>
  <si>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</si>
  <si>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</si>
  <si>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</si>
  <si>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</si>
  <si>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</si>
  <si>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</si>
  <si>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</si>
  <si>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</si>
  <si>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</si>
  <si>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</si>
  <si>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</si>
  <si>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</si>
  <si>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</si>
  <si>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</si>
  <si>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</si>
  <si>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</si>
  <si>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</si>
  <si>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</si>
  <si>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</si>
  <si>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</si>
  <si>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</si>
  <si>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</si>
  <si>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7.1</t>
  </si>
  <si>
    <t>7.2</t>
  </si>
  <si>
    <t>7.3</t>
  </si>
  <si>
    <t>7.4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</si>
  <si>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</si>
  <si>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</si>
  <si>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</si>
  <si>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</si>
  <si>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</si>
  <si>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</si>
  <si>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</si>
  <si>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</si>
  <si>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</si>
  <si>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</si>
  <si>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</si>
  <si>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</si>
  <si>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</si>
  <si>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</si>
  <si>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</si>
  <si>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</si>
  <si>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</si>
  <si>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</si>
  <si>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</si>
  <si>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</si>
  <si>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</si>
  <si>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</si>
  <si>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</si>
  <si>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</si>
  <si>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</si>
  <si>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</si>
  <si>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9.2</t>
  </si>
  <si>
    <t>9.3</t>
  </si>
  <si>
    <t>10.1</t>
  </si>
  <si>
    <t>10.2</t>
  </si>
  <si>
    <t>10.3</t>
  </si>
  <si>
    <t>10.5</t>
  </si>
  <si>
    <t>10.6</t>
  </si>
  <si>
    <t>10.11</t>
  </si>
  <si>
    <t>10.12</t>
  </si>
  <si>
    <t>10.13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</si>
  <si>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</si>
  <si>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</si>
  <si>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</si>
  <si>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</si>
  <si>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</si>
  <si>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</si>
  <si>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</si>
  <si>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</si>
  <si>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</si>
  <si>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</si>
  <si>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</si>
  <si>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</si>
  <si>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</si>
  <si>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</si>
  <si>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</si>
  <si>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</si>
  <si>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</si>
  <si>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</si>
  <si>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</si>
  <si>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</si>
  <si>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</si>
  <si>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</si>
  <si>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</si>
  <si>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11.30</t>
  </si>
  <si>
    <t>11.31</t>
  </si>
  <si>
    <t>11.32</t>
  </si>
  <si>
    <t>11.33</t>
  </si>
  <si>
    <t>11.34</t>
  </si>
  <si>
    <t>11.35</t>
  </si>
  <si>
    <t>11.36</t>
  </si>
  <si>
    <t>11.37</t>
  </si>
  <si>
    <t>11.38</t>
  </si>
  <si>
    <t>11.39</t>
  </si>
  <si>
    <t>11.40</t>
  </si>
  <si>
    <t>11.41</t>
  </si>
  <si>
    <t>11.42</t>
  </si>
  <si>
    <t>11.43</t>
  </si>
  <si>
    <t>11.44</t>
  </si>
  <si>
    <t>12.1</t>
  </si>
  <si>
    <t>12.2</t>
  </si>
  <si>
    <t>12.3</t>
  </si>
  <si>
    <t>13.1</t>
  </si>
  <si>
    <t>13.2</t>
  </si>
  <si>
    <t>13.3</t>
  </si>
  <si>
    <t>13.4</t>
  </si>
  <si>
    <t>13.5</t>
  </si>
  <si>
    <t>13.6</t>
  </si>
  <si>
    <t>13.7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</si>
  <si>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</si>
  <si>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</si>
  <si>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</si>
  <si>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</si>
  <si>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</si>
  <si>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</si>
  <si>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</si>
  <si>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</si>
  <si>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</si>
  <si>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</si>
  <si>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</si>
  <si>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</si>
  <si>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</si>
  <si>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</si>
  <si>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</si>
  <si>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</si>
  <si>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</si>
  <si>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</si>
  <si>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14.1</t>
  </si>
  <si>
    <t>14.2</t>
  </si>
  <si>
    <t>14.3</t>
  </si>
  <si>
    <t>15.1</t>
  </si>
  <si>
    <t>15.2</t>
  </si>
  <si>
    <t>15.3</t>
  </si>
  <si>
    <t>16.1</t>
  </si>
  <si>
    <t>16.3</t>
  </si>
  <si>
    <t>16.4</t>
  </si>
  <si>
    <t>16.5</t>
  </si>
  <si>
    <t>16.6</t>
  </si>
  <si>
    <t>CRONOGRAMA FISICO FINANCEIRO</t>
  </si>
  <si>
    <t>Conclusão Creche tipo 1 - Padrao FNDE</t>
  </si>
  <si>
    <t>Item</t>
  </si>
  <si>
    <t>Descrição</t>
  </si>
  <si>
    <t>R$ Total</t>
  </si>
  <si>
    <t>Total</t>
  </si>
  <si>
    <t>Mês 1</t>
  </si>
  <si>
    <t>%</t>
  </si>
  <si>
    <t xml:space="preserve">R$ </t>
  </si>
  <si>
    <t>Mês 2</t>
  </si>
  <si>
    <t>Mês 3</t>
  </si>
  <si>
    <t>Mês 4</t>
  </si>
  <si>
    <t>Data</t>
  </si>
  <si>
    <t>Nota (2) - foram revisados os quantitativos e serviços a serem executados</t>
  </si>
  <si>
    <t>BDI aplicado (%)</t>
  </si>
  <si>
    <t>Acumulado</t>
  </si>
  <si>
    <t>9.1</t>
  </si>
  <si>
    <t>16.7</t>
  </si>
  <si>
    <t xml:space="preserve">Porta de Madeira - PM1 - 70x210, folha lisa com chapa metálica, incluso ferragens, conforme projeto de esquadrias </t>
  </si>
  <si>
    <t xml:space="preserve">Porta de Madeira - PM4 - 80x210, folha lisa com chapa metálica, incluso ferragens, conforme projeto de esquadrias </t>
  </si>
  <si>
    <t>Porta de compensado de madeira - PM6 - 60x100, folha lisa revestida com laminado melamínico, incluso ferragens, conforme projeto de esquadrias</t>
  </si>
  <si>
    <t xml:space="preserve">Porta de Vidro temperado - PV2 - 110x230, de abrir, com ferragens, conforme projeto de esquadrias </t>
  </si>
  <si>
    <t>Pintura de base epóxi sobre piso</t>
  </si>
  <si>
    <t>Piso pedotátil de alerta em borracha integrado 30x30cm, assentamento com argamassa (fornecimento e assentamento)</t>
  </si>
  <si>
    <t>Piso pedotátil direcional em borracha integrado 30x30cm, assentamento com argamassa (fornecimento e assentamento)</t>
  </si>
  <si>
    <t>Pavimentação em blocos intertravado de concreto, e= 6,0cm, FCK 35MPa, assentados sobre colchão de areia</t>
  </si>
  <si>
    <t>Pintura em látex acrílico 02 demãos sobre paredes internas, externas</t>
  </si>
  <si>
    <t>Pintura em látex PVA 02 demãos sobre teto</t>
  </si>
  <si>
    <t>Pintura epóxi - 02 demãos</t>
  </si>
  <si>
    <t>Acabamento - Válvula de descarga 1 1/2", com registro, acabamento em metal cromado - fornecimento e instalação</t>
  </si>
  <si>
    <t>Cuba de Embutir Oval cor Branco Gelo, código L.37, DECA, ou equivalente, em bancada  e complementos (válvula, sifão e engate flexível cromados), exceto torneira.</t>
  </si>
  <si>
    <t>Lavatório de canto suspenso com mesa, linha Izy código L101.17, DECA ou equivalente, com válvula, sifão e engate flexível cromados</t>
  </si>
  <si>
    <t xml:space="preserve">Chuveiro Maxi Ducha, LORENZETTI, com Mangueira plástica/desviador para duchas elétricas, código 8010-A, LORENZETTI,  ou equivalente </t>
  </si>
  <si>
    <t>Torneira elétrica Fortti Maxi, com mangueira plástica, código 79004, LORENZETTI ou equivalente</t>
  </si>
  <si>
    <t>Barra de apoio de canto para lavatório, aço inox polido, Celite ou equivalente</t>
  </si>
  <si>
    <t>Luminária de emergência com lâmpada fluorescente 9W de 1 hora</t>
  </si>
  <si>
    <t>Conjunto motobomba trifásico BC-21 R 1 1/2 3 CV</t>
  </si>
  <si>
    <t>Placa de sinalização em pvc cod 25 - (200x200) Hidrante de incêndio</t>
  </si>
  <si>
    <t>Patch Painel 19"  - 24 portas, Categoria 6</t>
  </si>
  <si>
    <t>Chapéu chinês em alumínio</t>
  </si>
  <si>
    <t>Para-raios tipo Franklin em aço inox 3 pontas em haste de 3 m. x 1.1/2" tipo simples</t>
  </si>
  <si>
    <t>Caixa de inspeção, PVC de 12", com tampa de ferro fundido, conforme detalhe no projeto</t>
  </si>
  <si>
    <t>Prateleira, acabamentos em granito cinza andorinha - espessura 2cm, conforme projeto</t>
  </si>
  <si>
    <t>Divisórias banheiros/sanitários em granito cinza andorinha 2,0cm, conforme projeto</t>
  </si>
  <si>
    <t>Nota (1) - foram revisados os códigos dos serviços</t>
  </si>
  <si>
    <t>ESTADO DE SANTA CATARINA</t>
  </si>
  <si>
    <t>MUNICÍPIO DE ABELARDO LUZ</t>
  </si>
  <si>
    <t>Avenida Padre João Smedt, 1605 – Centro. CEP: 89830-000. Abelardo Luz/SC</t>
  </si>
  <si>
    <t>E-mail: engenharia2@abelardoluz.sc.gov.br | www.abelardoluz.sc.gov.br | Fone: (49) 3445-4322</t>
  </si>
  <si>
    <t>BDI</t>
  </si>
  <si>
    <t>Conforme legislação tributária municipal, definir estimativa de percentual da base de cálculo para o ISS:</t>
  </si>
  <si>
    <t>1º Quartil</t>
  </si>
  <si>
    <t>Médio</t>
  </si>
  <si>
    <t>3º Quartil</t>
  </si>
  <si>
    <t>Construção e Reforma de Edifícios</t>
  </si>
  <si>
    <t>Sobre a base de cálculo, definir a respectiva alíquota do ISS (entre 2% e 5%):</t>
  </si>
  <si>
    <t>Construção de Praças Urbanas, Rodovias, Ferrovias e recapeamento e pavimentação de vias urbanas</t>
  </si>
  <si>
    <t>Construção de Redes de Abastecimento de Água, Coleta de Esgoto</t>
  </si>
  <si>
    <t>TIPO DE OBRA</t>
  </si>
  <si>
    <t>Construção e Manutenção de Estações e Redes de Distribuição de Energia Elétrica</t>
  </si>
  <si>
    <t>Obras Portuárias, Marítimas e Fluviais</t>
  </si>
  <si>
    <t>Fornecimento de Materiais e Equipamentos (aquisição indireta - em conjunto com licitação de obras)</t>
  </si>
  <si>
    <t>Itens</t>
  </si>
  <si>
    <t>Siglas</t>
  </si>
  <si>
    <t>% Adotado</t>
  </si>
  <si>
    <t>Situação</t>
  </si>
  <si>
    <t>Fornecimento de Materiais e Equipamentos (aquisição direta)</t>
  </si>
  <si>
    <t>Administração Central</t>
  </si>
  <si>
    <t>AC</t>
  </si>
  <si>
    <t>Estudos e Projetos, Planos e Gerenciamento e outros correlatos</t>
  </si>
  <si>
    <t>Seguro e Garantia</t>
  </si>
  <si>
    <t>SG</t>
  </si>
  <si>
    <t>Risco</t>
  </si>
  <si>
    <t>R</t>
  </si>
  <si>
    <t>Despesas Financeiras</t>
  </si>
  <si>
    <t>DF</t>
  </si>
  <si>
    <t>Lucro</t>
  </si>
  <si>
    <t>L</t>
  </si>
  <si>
    <t>Tributos (impostos COFINS 3%, e  PIS 0,65%)</t>
  </si>
  <si>
    <t>CP</t>
  </si>
  <si>
    <t>-</t>
  </si>
  <si>
    <t>Tributos (ISS, variável de acordo com o município)</t>
  </si>
  <si>
    <t>ISS</t>
  </si>
  <si>
    <t>Tributos (Contribuição Previdenciária sobre a Receita Bruta - 0% ou 4,5% - Desoneração)</t>
  </si>
  <si>
    <t>CPRB</t>
  </si>
  <si>
    <t>BDI PAD</t>
  </si>
  <si>
    <t>BDI COM desoneração (Fórmula Acórdão TCU)</t>
  </si>
  <si>
    <t>Os valores de BDI foram calculados com o emprego da fórmula:</t>
  </si>
  <si>
    <t>Observações:</t>
  </si>
  <si>
    <t>__________________________________________________</t>
  </si>
  <si>
    <t>BDI (Fórmula Acórdão TCU)</t>
  </si>
  <si>
    <t>Alexandre Ricardo Passero</t>
  </si>
  <si>
    <t>Engenheiro Civil</t>
  </si>
  <si>
    <t>CREA/SC nº 47604-7</t>
  </si>
  <si>
    <t>Proinfância - Tipo  1</t>
  </si>
  <si>
    <t>Bairro Alvorada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</si>
</sst>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#,##0.00&quot; &quot;;&quot; (&quot;#,##0.00&quot;)&quot;;&quot; -&quot;#&quot; &quot;;@&quot; &quot;"/>
    <numFmt numFmtId="167" formatCode="#,##0.00&quot; &quot;;&quot;-&quot;#,##0.00&quot; &quot;;&quot; -&quot;#&quot; &quot;;@&quot; &quot;"/>
    <numFmt numFmtId="168" formatCode="[$R$-416]&quot; &quot;#,##0.00;[Red]&quot;-&quot;[$R$-416]&quot; &quot;#,##0.00"/>
    <numFmt numFmtId="169" formatCode="_(* #,##0.00%_);_(* \(#,##0.00%\);_(* &quot;-&quot;??_);_(@_)"/>
    <numFmt numFmtId="170" formatCode="[$-416]mmmm&quot; de &quot;yy"/>
  </numFmts>
  <fonts count="30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6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3"/>
      <color rgb="FF000000"/>
      <name val="Calibri Light"/>
      <family val="2"/>
    </font>
    <font>
      <b/>
      <sz val="15"/>
      <color rgb="FF000000"/>
      <name val="Calibri Light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E699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60">
    <xf numFmtId="0" fontId="0" fillId="0" borderId="0"/>
    <xf numFmtId="0" fontId="17" fillId="0" borderId="0" applyNumberFormat="0" applyBorder="0" applyProtection="0"/>
    <xf numFmtId="0" fontId="17" fillId="0" borderId="0" applyNumberFormat="0" applyBorder="0" applyProtection="0"/>
    <xf numFmtId="166" fontId="17" fillId="0" borderId="0" applyBorder="0" applyProtection="0"/>
    <xf numFmtId="166" fontId="17" fillId="0" borderId="0" applyBorder="0" applyProtection="0"/>
    <xf numFmtId="0" fontId="18" fillId="0" borderId="0" applyNumberFormat="0" applyBorder="0" applyProtection="0"/>
    <xf numFmtId="0" fontId="17" fillId="0" borderId="0" applyNumberFormat="0" applyBorder="0" applyProtection="0"/>
    <xf numFmtId="0" fontId="18" fillId="0" borderId="0" applyNumberFormat="0" applyBorder="0" applyProtection="0"/>
    <xf numFmtId="0" fontId="8" fillId="0" borderId="0"/>
    <xf numFmtId="167" fontId="18" fillId="0" borderId="0" applyBorder="0" applyProtection="0"/>
    <xf numFmtId="0" fontId="19" fillId="0" borderId="0" applyNumberFormat="0" applyBorder="0" applyProtection="0">
      <alignment horizontal="center"/>
    </xf>
    <xf numFmtId="0" fontId="19" fillId="0" borderId="0" applyNumberFormat="0" applyBorder="0" applyProtection="0">
      <alignment horizontal="center" textRotation="90"/>
    </xf>
    <xf numFmtId="0" fontId="10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3" fillId="0" borderId="0"/>
    <xf numFmtId="0" fontId="12" fillId="0" borderId="0"/>
    <xf numFmtId="0" fontId="13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3" fillId="0" borderId="0"/>
    <xf numFmtId="0" fontId="1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0" applyNumberFormat="0" applyBorder="0" applyProtection="0"/>
    <xf numFmtId="168" fontId="21" fillId="0" borderId="0" applyBorder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7" fillId="0" borderId="0" applyBorder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67">
    <xf numFmtId="0" fontId="0" fillId="0" borderId="0" xfId="0"/>
    <xf numFmtId="0" fontId="3" fillId="0" borderId="0" xfId="19" applyFont="1" applyFill="1" applyAlignment="1">
      <alignment vertical="center"/>
    </xf>
    <xf numFmtId="0" fontId="4" fillId="0" borderId="0" xfId="19" applyFont="1" applyFill="1" applyBorder="1" applyAlignment="1">
      <alignment horizontal="center" vertical="center" wrapText="1"/>
    </xf>
    <xf numFmtId="0" fontId="3" fillId="0" borderId="0" xfId="19" applyFont="1" applyFill="1" applyBorder="1" applyAlignment="1">
      <alignment vertical="center" wrapText="1"/>
    </xf>
    <xf numFmtId="0" fontId="3" fillId="0" borderId="0" xfId="19" applyFont="1" applyFill="1" applyBorder="1" applyAlignment="1">
      <alignment vertical="center"/>
    </xf>
    <xf numFmtId="0" fontId="3" fillId="0" borderId="0" xfId="19" applyFont="1" applyFill="1" applyAlignment="1">
      <alignment horizontal="center" vertical="center"/>
    </xf>
    <xf numFmtId="0" fontId="3" fillId="0" borderId="0" xfId="19" applyFont="1" applyFill="1" applyAlignment="1">
      <alignment horizontal="center"/>
    </xf>
    <xf numFmtId="0" fontId="3" fillId="0" borderId="0" xfId="19" applyFont="1" applyFill="1" applyAlignment="1">
      <alignment horizontal="left" vertical="center"/>
    </xf>
    <xf numFmtId="0" fontId="4" fillId="0" borderId="1" xfId="19" applyFont="1" applyFill="1" applyBorder="1" applyAlignment="1">
      <alignment horizontal="center" vertical="center"/>
    </xf>
    <xf numFmtId="0" fontId="4" fillId="0" borderId="1" xfId="19" applyFont="1" applyFill="1" applyBorder="1" applyAlignment="1">
      <alignment vertical="center"/>
    </xf>
    <xf numFmtId="0" fontId="3" fillId="0" borderId="1" xfId="19" applyFont="1" applyFill="1" applyBorder="1" applyAlignment="1">
      <alignment vertical="center"/>
    </xf>
    <xf numFmtId="0" fontId="3" fillId="0" borderId="1" xfId="19" applyFont="1" applyFill="1" applyBorder="1" applyAlignment="1">
      <alignment horizontal="center" vertical="center" wrapText="1"/>
    </xf>
    <xf numFmtId="0" fontId="3" fillId="0" borderId="1" xfId="19" applyFont="1" applyFill="1" applyBorder="1" applyAlignment="1">
      <alignment horizontal="left" vertical="center"/>
    </xf>
    <xf numFmtId="0" fontId="4" fillId="0" borderId="1" xfId="19" applyFont="1" applyFill="1" applyBorder="1" applyAlignment="1">
      <alignment vertical="center" wrapText="1"/>
    </xf>
    <xf numFmtId="0" fontId="3" fillId="0" borderId="0" xfId="19" applyFont="1" applyAlignment="1">
      <alignment vertical="center"/>
    </xf>
    <xf numFmtId="0" fontId="4" fillId="0" borderId="1" xfId="19" applyFont="1" applyFill="1" applyBorder="1" applyAlignment="1">
      <alignment horizontal="left" vertical="center" wrapText="1"/>
    </xf>
    <xf numFmtId="49" fontId="3" fillId="0" borderId="1" xfId="19" applyNumberFormat="1" applyFont="1" applyFill="1" applyBorder="1" applyAlignment="1">
      <alignment vertical="center" wrapText="1"/>
    </xf>
    <xf numFmtId="0" fontId="3" fillId="0" borderId="0" xfId="19" applyFont="1" applyFill="1" applyBorder="1" applyAlignment="1">
      <alignment horizontal="left" vertical="center"/>
    </xf>
    <xf numFmtId="0" fontId="3" fillId="3" borderId="1" xfId="19" applyFont="1" applyFill="1" applyBorder="1" applyAlignment="1">
      <alignment vertical="center" wrapText="1"/>
    </xf>
    <xf numFmtId="0" fontId="3" fillId="3" borderId="1" xfId="19" applyFont="1" applyFill="1" applyBorder="1" applyAlignment="1">
      <alignment horizontal="center" vertical="center"/>
    </xf>
    <xf numFmtId="0" fontId="3" fillId="3" borderId="1" xfId="19" applyFont="1" applyFill="1" applyBorder="1" applyAlignment="1">
      <alignment vertical="center"/>
    </xf>
    <xf numFmtId="0" fontId="4" fillId="3" borderId="1" xfId="19" applyFont="1" applyFill="1" applyBorder="1" applyAlignment="1">
      <alignment vertical="center" wrapText="1"/>
    </xf>
    <xf numFmtId="0" fontId="3" fillId="3" borderId="1" xfId="19" applyFont="1" applyFill="1" applyBorder="1" applyAlignment="1">
      <alignment horizontal="center" vertical="center" wrapText="1"/>
    </xf>
    <xf numFmtId="0" fontId="3" fillId="3" borderId="1" xfId="19" applyFont="1" applyFill="1" applyBorder="1" applyAlignment="1">
      <alignment horizontal="left" vertical="center" wrapText="1"/>
    </xf>
    <xf numFmtId="0" fontId="4" fillId="3" borderId="1" xfId="19" applyFont="1" applyFill="1" applyBorder="1" applyAlignment="1">
      <alignment horizontal="center" vertical="center"/>
    </xf>
    <xf numFmtId="165" fontId="3" fillId="0" borderId="0" xfId="48" applyFont="1" applyFill="1" applyAlignment="1">
      <alignment vertical="center"/>
    </xf>
    <xf numFmtId="165" fontId="3" fillId="0" borderId="0" xfId="48" applyFont="1" applyFill="1" applyAlignment="1">
      <alignment horizontal="center" vertical="center"/>
    </xf>
    <xf numFmtId="165" fontId="3" fillId="0" borderId="0" xfId="48" applyFont="1" applyFill="1" applyBorder="1" applyAlignment="1">
      <alignment vertical="center"/>
    </xf>
    <xf numFmtId="165" fontId="3" fillId="0" borderId="0" xfId="48" applyFont="1" applyFill="1" applyBorder="1" applyAlignment="1">
      <alignment horizontal="center" vertical="center"/>
    </xf>
    <xf numFmtId="49" fontId="3" fillId="0" borderId="1" xfId="23" applyNumberFormat="1" applyFont="1" applyFill="1" applyBorder="1" applyAlignment="1">
      <alignment horizontal="center" vertical="center" wrapText="1"/>
    </xf>
    <xf numFmtId="49" fontId="3" fillId="0" borderId="1" xfId="23" applyNumberFormat="1" applyFont="1" applyFill="1" applyBorder="1" applyAlignment="1">
      <alignment vertical="center" wrapText="1"/>
    </xf>
    <xf numFmtId="165" fontId="3" fillId="0" borderId="1" xfId="43" applyFont="1" applyFill="1" applyBorder="1" applyAlignment="1">
      <alignment horizontal="right" vertical="center"/>
    </xf>
    <xf numFmtId="0" fontId="4" fillId="3" borderId="1" xfId="19" applyFont="1" applyFill="1" applyBorder="1" applyAlignment="1">
      <alignment horizontal="center" vertical="center" wrapText="1"/>
    </xf>
    <xf numFmtId="0" fontId="4" fillId="3" borderId="1" xfId="19" applyFont="1" applyFill="1" applyBorder="1" applyAlignment="1">
      <alignment horizontal="left" vertical="center" wrapText="1"/>
    </xf>
    <xf numFmtId="0" fontId="3" fillId="0" borderId="1" xfId="19" applyFont="1" applyFill="1" applyBorder="1" applyAlignment="1">
      <alignment horizontal="left" vertical="center" wrapText="1"/>
    </xf>
    <xf numFmtId="0" fontId="3" fillId="3" borderId="0" xfId="19" applyFont="1" applyFill="1" applyAlignment="1">
      <alignment vertical="center"/>
    </xf>
    <xf numFmtId="0" fontId="3" fillId="0" borderId="0" xfId="19" applyFont="1" applyFill="1" applyBorder="1" applyAlignment="1">
      <alignment horizontal="center" vertical="center"/>
    </xf>
    <xf numFmtId="0" fontId="3" fillId="0" borderId="1" xfId="19" applyFont="1" applyFill="1" applyBorder="1" applyAlignment="1">
      <alignment horizontal="center" vertical="center"/>
    </xf>
    <xf numFmtId="0" fontId="3" fillId="0" borderId="1" xfId="19" applyFont="1" applyFill="1" applyBorder="1" applyAlignment="1">
      <alignment vertical="center" wrapText="1"/>
    </xf>
    <xf numFmtId="0" fontId="4" fillId="0" borderId="4" xfId="19" applyFont="1" applyFill="1" applyBorder="1" applyAlignment="1">
      <alignment vertical="center" wrapText="1"/>
    </xf>
    <xf numFmtId="0" fontId="4" fillId="0" borderId="5" xfId="19" applyFont="1" applyFill="1" applyBorder="1" applyAlignment="1">
      <alignment vertical="center" wrapText="1"/>
    </xf>
    <xf numFmtId="49" fontId="4" fillId="2" borderId="4" xfId="19" applyNumberFormat="1" applyFont="1" applyFill="1" applyBorder="1" applyAlignment="1">
      <alignment vertical="center"/>
    </xf>
    <xf numFmtId="49" fontId="4" fillId="2" borderId="5" xfId="19" applyNumberFormat="1" applyFont="1" applyFill="1" applyBorder="1" applyAlignment="1">
      <alignment vertical="center"/>
    </xf>
    <xf numFmtId="49" fontId="4" fillId="2" borderId="3" xfId="19" applyNumberFormat="1" applyFont="1" applyFill="1" applyBorder="1" applyAlignment="1">
      <alignment horizontal="right" vertical="center"/>
    </xf>
    <xf numFmtId="165" fontId="4" fillId="0" borderId="0" xfId="43" applyFont="1" applyFill="1" applyBorder="1" applyAlignment="1">
      <alignment vertical="center"/>
    </xf>
    <xf numFmtId="165" fontId="4" fillId="0" borderId="5" xfId="43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165" fontId="23" fillId="0" borderId="1" xfId="43" applyFont="1" applyBorder="1"/>
    <xf numFmtId="0" fontId="23" fillId="5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5" fontId="23" fillId="5" borderId="1" xfId="43" applyFont="1" applyFill="1" applyBorder="1"/>
    <xf numFmtId="165" fontId="23" fillId="0" borderId="1" xfId="43" applyFont="1" applyFill="1" applyBorder="1"/>
    <xf numFmtId="43" fontId="23" fillId="0" borderId="0" xfId="0" applyNumberFormat="1" applyFont="1"/>
    <xf numFmtId="0" fontId="24" fillId="0" borderId="1" xfId="0" applyFont="1" applyBorder="1" applyAlignment="1">
      <alignment horizontal="right"/>
    </xf>
    <xf numFmtId="165" fontId="24" fillId="0" borderId="1" xfId="0" applyNumberFormat="1" applyFont="1" applyBorder="1"/>
    <xf numFmtId="165" fontId="24" fillId="5" borderId="1" xfId="0" applyNumberFormat="1" applyFont="1" applyFill="1" applyBorder="1"/>
    <xf numFmtId="43" fontId="24" fillId="0" borderId="1" xfId="0" applyNumberFormat="1" applyFont="1" applyBorder="1"/>
    <xf numFmtId="14" fontId="25" fillId="0" borderId="0" xfId="0" applyNumberFormat="1" applyFont="1"/>
    <xf numFmtId="0" fontId="4" fillId="6" borderId="1" xfId="19" applyFont="1" applyFill="1" applyBorder="1" applyAlignment="1">
      <alignment horizontal="center" vertical="center"/>
    </xf>
    <xf numFmtId="0" fontId="4" fillId="6" borderId="1" xfId="19" applyFont="1" applyFill="1" applyBorder="1" applyAlignment="1">
      <alignment vertical="center"/>
    </xf>
    <xf numFmtId="165" fontId="4" fillId="6" borderId="1" xfId="43" applyFont="1" applyFill="1" applyBorder="1" applyAlignment="1">
      <alignment vertical="center"/>
    </xf>
    <xf numFmtId="165" fontId="4" fillId="6" borderId="4" xfId="43" applyFont="1" applyFill="1" applyBorder="1" applyAlignment="1">
      <alignment vertical="center"/>
    </xf>
    <xf numFmtId="165" fontId="4" fillId="0" borderId="1" xfId="43" applyFont="1" applyFill="1" applyBorder="1" applyAlignment="1">
      <alignment vertical="center" wrapText="1"/>
    </xf>
    <xf numFmtId="165" fontId="3" fillId="0" borderId="3" xfId="43" applyFont="1" applyFill="1" applyBorder="1" applyAlignment="1">
      <alignment horizontal="right" vertical="center"/>
    </xf>
    <xf numFmtId="0" fontId="3" fillId="0" borderId="5" xfId="19" applyFont="1" applyFill="1" applyBorder="1" applyAlignment="1">
      <alignment horizontal="center" vertical="center"/>
    </xf>
    <xf numFmtId="0" fontId="3" fillId="0" borderId="5" xfId="19" applyFont="1" applyFill="1" applyBorder="1" applyAlignment="1">
      <alignment horizontal="left" vertical="center"/>
    </xf>
    <xf numFmtId="165" fontId="3" fillId="0" borderId="5" xfId="48" applyFont="1" applyFill="1" applyBorder="1" applyAlignment="1">
      <alignment horizontal="center" vertical="center"/>
    </xf>
    <xf numFmtId="165" fontId="3" fillId="0" borderId="5" xfId="43" applyFont="1" applyFill="1" applyBorder="1" applyAlignment="1">
      <alignment horizontal="right" vertical="center"/>
    </xf>
    <xf numFmtId="0" fontId="3" fillId="0" borderId="5" xfId="19" applyFont="1" applyFill="1" applyBorder="1" applyAlignment="1">
      <alignment vertical="center"/>
    </xf>
    <xf numFmtId="0" fontId="7" fillId="0" borderId="0" xfId="19" applyFont="1" applyFill="1" applyBorder="1" applyAlignment="1">
      <alignment horizontal="center" vertical="center" wrapText="1"/>
    </xf>
    <xf numFmtId="165" fontId="4" fillId="0" borderId="0" xfId="48" applyFont="1" applyFill="1" applyBorder="1" applyAlignment="1">
      <alignment vertical="center" wrapText="1"/>
    </xf>
    <xf numFmtId="165" fontId="3" fillId="0" borderId="4" xfId="43" applyFont="1" applyFill="1" applyBorder="1" applyAlignment="1">
      <alignment horizontal="right" vertical="center"/>
    </xf>
    <xf numFmtId="165" fontId="3" fillId="0" borderId="1" xfId="43" applyFont="1" applyFill="1" applyBorder="1" applyAlignment="1">
      <alignment vertical="center"/>
    </xf>
    <xf numFmtId="165" fontId="4" fillId="2" borderId="1" xfId="43" applyFont="1" applyFill="1" applyBorder="1" applyAlignment="1">
      <alignment vertical="center"/>
    </xf>
    <xf numFmtId="14" fontId="4" fillId="0" borderId="0" xfId="19" applyNumberFormat="1" applyFont="1" applyFill="1" applyBorder="1" applyAlignment="1">
      <alignment horizontal="center" vertical="center"/>
    </xf>
    <xf numFmtId="165" fontId="4" fillId="2" borderId="14" xfId="43" applyFont="1" applyFill="1" applyBorder="1" applyAlignment="1">
      <alignment vertical="center"/>
    </xf>
    <xf numFmtId="165" fontId="4" fillId="6" borderId="0" xfId="43" applyFont="1" applyFill="1" applyBorder="1" applyAlignment="1">
      <alignment vertical="center"/>
    </xf>
    <xf numFmtId="165" fontId="4" fillId="0" borderId="0" xfId="43" applyFont="1" applyFill="1" applyBorder="1" applyAlignment="1">
      <alignment vertical="center" wrapText="1"/>
    </xf>
    <xf numFmtId="165" fontId="4" fillId="6" borderId="14" xfId="43" applyFont="1" applyFill="1" applyBorder="1" applyAlignment="1">
      <alignment vertical="center"/>
    </xf>
    <xf numFmtId="169" fontId="23" fillId="5" borderId="1" xfId="43" applyNumberFormat="1" applyFont="1" applyFill="1" applyBorder="1"/>
    <xf numFmtId="169" fontId="24" fillId="5" borderId="1" xfId="0" applyNumberFormat="1" applyFont="1" applyFill="1" applyBorder="1"/>
    <xf numFmtId="169" fontId="24" fillId="0" borderId="4" xfId="0" applyNumberFormat="1" applyFont="1" applyBorder="1"/>
    <xf numFmtId="169" fontId="23" fillId="0" borderId="1" xfId="43" applyNumberFormat="1" applyFont="1" applyFill="1" applyBorder="1"/>
    <xf numFmtId="169" fontId="24" fillId="0" borderId="1" xfId="0" applyNumberFormat="1" applyFont="1" applyBorder="1"/>
    <xf numFmtId="169" fontId="24" fillId="0" borderId="5" xfId="0" applyNumberFormat="1" applyFont="1" applyBorder="1"/>
    <xf numFmtId="169" fontId="24" fillId="5" borderId="1" xfId="43" applyNumberFormat="1" applyFont="1" applyFill="1" applyBorder="1"/>
    <xf numFmtId="0" fontId="3" fillId="0" borderId="0" xfId="0" applyFont="1" applyFill="1" applyBorder="1"/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center" vertical="center"/>
    </xf>
    <xf numFmtId="10" fontId="18" fillId="0" borderId="1" xfId="59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43" fontId="3" fillId="0" borderId="0" xfId="43" applyNumberFormat="1" applyFont="1" applyFill="1" applyBorder="1" applyAlignment="1">
      <alignment horizontal="right" vertical="center"/>
    </xf>
    <xf numFmtId="0" fontId="29" fillId="5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/>
    </xf>
    <xf numFmtId="10" fontId="29" fillId="5" borderId="1" xfId="59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10" fontId="18" fillId="0" borderId="4" xfId="0" applyNumberFormat="1" applyFont="1" applyFill="1" applyBorder="1" applyAlignment="1">
      <alignment horizontal="center" vertical="center" wrapText="1"/>
    </xf>
    <xf numFmtId="10" fontId="18" fillId="0" borderId="5" xfId="0" applyNumberFormat="1" applyFont="1" applyFill="1" applyBorder="1" applyAlignment="1">
      <alignment horizontal="center" vertical="center" wrapText="1"/>
    </xf>
    <xf numFmtId="10" fontId="18" fillId="0" borderId="3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8" fillId="8" borderId="1" xfId="0" applyFont="1" applyFill="1" applyBorder="1" applyAlignment="1">
      <alignment horizontal="left" vertical="center" wrapText="1" inden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" fontId="4" fillId="4" borderId="10" xfId="19" applyNumberFormat="1" applyFont="1" applyFill="1" applyBorder="1" applyAlignment="1">
      <alignment horizontal="center" vertical="center"/>
    </xf>
    <xf numFmtId="165" fontId="3" fillId="0" borderId="0" xfId="43" applyFont="1" applyFill="1" applyBorder="1" applyAlignment="1">
      <alignment vertical="center"/>
    </xf>
    <xf numFmtId="165" fontId="3" fillId="0" borderId="14" xfId="43" applyFont="1" applyFill="1" applyBorder="1" applyAlignment="1">
      <alignment vertical="center"/>
    </xf>
    <xf numFmtId="0" fontId="7" fillId="0" borderId="7" xfId="19" applyFont="1" applyFill="1" applyBorder="1" applyAlignment="1" applyProtection="1">
      <alignment horizontal="center" vertical="center" wrapText="1"/>
    </xf>
    <xf numFmtId="0" fontId="7" fillId="0" borderId="8" xfId="19" applyFont="1" applyFill="1" applyBorder="1" applyAlignment="1" applyProtection="1">
      <alignment horizontal="center" vertical="center" wrapText="1"/>
    </xf>
    <xf numFmtId="0" fontId="7" fillId="0" borderId="9" xfId="19" applyFont="1" applyFill="1" applyBorder="1" applyAlignment="1" applyProtection="1">
      <alignment horizontal="center" vertical="center" wrapText="1"/>
    </xf>
    <xf numFmtId="0" fontId="7" fillId="0" borderId="10" xfId="19" applyFont="1" applyFill="1" applyBorder="1" applyAlignment="1" applyProtection="1">
      <alignment horizontal="center" vertical="center" wrapText="1"/>
    </xf>
    <xf numFmtId="0" fontId="7" fillId="0" borderId="0" xfId="19" applyFont="1" applyFill="1" applyBorder="1" applyAlignment="1" applyProtection="1">
      <alignment horizontal="center" vertical="center" wrapText="1"/>
    </xf>
    <xf numFmtId="0" fontId="7" fillId="0" borderId="6" xfId="19" applyFont="1" applyFill="1" applyBorder="1" applyAlignment="1" applyProtection="1">
      <alignment horizontal="center" vertical="center" wrapText="1"/>
    </xf>
    <xf numFmtId="0" fontId="7" fillId="0" borderId="11" xfId="19" applyFont="1" applyFill="1" applyBorder="1" applyAlignment="1" applyProtection="1">
      <alignment horizontal="center" vertical="center" wrapText="1"/>
    </xf>
    <xf numFmtId="0" fontId="7" fillId="0" borderId="12" xfId="19" applyFont="1" applyFill="1" applyBorder="1" applyAlignment="1" applyProtection="1">
      <alignment horizontal="center" vertical="center" wrapText="1"/>
    </xf>
    <xf numFmtId="0" fontId="7" fillId="0" borderId="13" xfId="19" applyFont="1" applyFill="1" applyBorder="1" applyAlignment="1" applyProtection="1">
      <alignment horizontal="center" vertical="center" wrapText="1"/>
    </xf>
    <xf numFmtId="0" fontId="4" fillId="0" borderId="0" xfId="19" applyFont="1" applyFill="1" applyBorder="1" applyAlignment="1" applyProtection="1">
      <alignment horizontal="center" wrapText="1"/>
    </xf>
    <xf numFmtId="0" fontId="4" fillId="0" borderId="0" xfId="19" applyFont="1" applyFill="1" applyBorder="1" applyAlignment="1" applyProtection="1">
      <alignment horizontal="center" vertical="center" wrapText="1"/>
    </xf>
    <xf numFmtId="165" fontId="4" fillId="0" borderId="0" xfId="48" applyFont="1" applyFill="1" applyBorder="1" applyAlignment="1" applyProtection="1">
      <alignment horizontal="center" vertical="center" wrapText="1"/>
    </xf>
    <xf numFmtId="0" fontId="3" fillId="0" borderId="0" xfId="19" applyFont="1" applyFill="1" applyAlignment="1" applyProtection="1">
      <alignment vertical="center"/>
    </xf>
    <xf numFmtId="0" fontId="15" fillId="5" borderId="0" xfId="19" applyFont="1" applyFill="1" applyBorder="1" applyAlignment="1" applyProtection="1">
      <alignment horizontal="left" vertical="center" wrapText="1"/>
    </xf>
    <xf numFmtId="0" fontId="3" fillId="0" borderId="0" xfId="19" applyFont="1" applyFill="1" applyBorder="1" applyAlignment="1" applyProtection="1">
      <alignment horizontal="center" vertical="center" wrapText="1"/>
    </xf>
    <xf numFmtId="165" fontId="3" fillId="0" borderId="1" xfId="48" applyFont="1" applyFill="1" applyBorder="1" applyAlignment="1" applyProtection="1">
      <alignment horizontal="center" vertical="center" wrapText="1"/>
    </xf>
    <xf numFmtId="0" fontId="3" fillId="0" borderId="0" xfId="19" applyFont="1" applyFill="1" applyBorder="1" applyAlignment="1" applyProtection="1">
      <alignment vertical="center" wrapText="1"/>
    </xf>
    <xf numFmtId="0" fontId="4" fillId="0" borderId="0" xfId="19" applyFont="1" applyFill="1" applyBorder="1" applyAlignment="1" applyProtection="1">
      <alignment horizontal="center"/>
    </xf>
    <xf numFmtId="165" fontId="4" fillId="0" borderId="0" xfId="48" applyFont="1" applyFill="1" applyBorder="1" applyAlignment="1" applyProtection="1">
      <alignment vertical="center" wrapText="1"/>
    </xf>
    <xf numFmtId="0" fontId="3" fillId="0" borderId="0" xfId="19" applyFont="1" applyFill="1" applyAlignment="1" applyProtection="1">
      <alignment horizontal="center"/>
    </xf>
    <xf numFmtId="0" fontId="4" fillId="0" borderId="0" xfId="19" applyFont="1" applyFill="1" applyBorder="1" applyAlignment="1" applyProtection="1">
      <alignment horizontal="left" vertical="center" wrapText="1"/>
    </xf>
    <xf numFmtId="0" fontId="3" fillId="0" borderId="0" xfId="19" applyFont="1" applyFill="1" applyAlignment="1" applyProtection="1">
      <alignment horizontal="center" vertical="center"/>
    </xf>
    <xf numFmtId="14" fontId="4" fillId="0" borderId="1" xfId="48" applyNumberFormat="1" applyFont="1" applyFill="1" applyBorder="1" applyAlignment="1" applyProtection="1">
      <alignment horizontal="center" vertical="center"/>
    </xf>
    <xf numFmtId="14" fontId="4" fillId="0" borderId="14" xfId="19" applyNumberFormat="1" applyFont="1" applyFill="1" applyBorder="1" applyAlignment="1" applyProtection="1">
      <alignment horizontal="center" vertical="center"/>
    </xf>
    <xf numFmtId="0" fontId="4" fillId="0" borderId="0" xfId="19" applyFont="1" applyFill="1" applyBorder="1" applyAlignment="1" applyProtection="1">
      <alignment horizontal="center" vertical="center"/>
    </xf>
    <xf numFmtId="0" fontId="4" fillId="0" borderId="0" xfId="19" applyFont="1" applyFill="1" applyBorder="1" applyAlignment="1" applyProtection="1">
      <alignment horizontal="left" vertical="center"/>
    </xf>
    <xf numFmtId="165" fontId="4" fillId="0" borderId="0" xfId="48" applyFont="1" applyFill="1" applyBorder="1" applyAlignment="1" applyProtection="1">
      <alignment horizontal="center" vertical="center"/>
    </xf>
    <xf numFmtId="165" fontId="4" fillId="0" borderId="0" xfId="48" applyFont="1" applyFill="1" applyBorder="1" applyAlignment="1" applyProtection="1">
      <alignment vertical="center"/>
    </xf>
    <xf numFmtId="165" fontId="4" fillId="0" borderId="0" xfId="43" applyFont="1" applyFill="1" applyBorder="1" applyAlignment="1" applyProtection="1">
      <alignment vertical="center"/>
    </xf>
    <xf numFmtId="49" fontId="4" fillId="4" borderId="2" xfId="19" applyNumberFormat="1" applyFont="1" applyFill="1" applyBorder="1" applyAlignment="1" applyProtection="1">
      <alignment horizontal="center" vertical="center"/>
    </xf>
    <xf numFmtId="165" fontId="4" fillId="4" borderId="2" xfId="48" applyFont="1" applyFill="1" applyBorder="1" applyAlignment="1" applyProtection="1">
      <alignment horizontal="center" vertical="center"/>
    </xf>
    <xf numFmtId="4" fontId="4" fillId="4" borderId="2" xfId="19" applyNumberFormat="1" applyFont="1" applyFill="1" applyBorder="1" applyAlignment="1" applyProtection="1">
      <alignment horizontal="center" vertical="center" wrapText="1"/>
    </xf>
    <xf numFmtId="4" fontId="4" fillId="4" borderId="2" xfId="19" applyNumberFormat="1" applyFont="1" applyFill="1" applyBorder="1" applyAlignment="1" applyProtection="1">
      <alignment horizontal="center" vertical="center"/>
    </xf>
    <xf numFmtId="14" fontId="3" fillId="9" borderId="1" xfId="48" applyNumberFormat="1" applyFont="1" applyFill="1" applyBorder="1" applyAlignment="1" applyProtection="1">
      <alignment horizontal="center" vertical="center" wrapText="1"/>
      <protection locked="0"/>
    </xf>
    <xf numFmtId="165" fontId="4" fillId="9" borderId="1" xfId="48" applyFont="1" applyFill="1" applyBorder="1" applyAlignment="1" applyProtection="1">
      <alignment horizontal="center" vertical="center"/>
      <protection locked="0"/>
    </xf>
    <xf numFmtId="165" fontId="3" fillId="9" borderId="4" xfId="43" applyFont="1" applyFill="1" applyBorder="1" applyAlignment="1" applyProtection="1">
      <alignment horizontal="right" vertical="center"/>
      <protection locked="0"/>
    </xf>
    <xf numFmtId="10" fontId="18" fillId="10" borderId="1" xfId="59" applyNumberFormat="1" applyFont="1" applyFill="1" applyBorder="1" applyAlignment="1" applyProtection="1">
      <alignment horizontal="center" vertical="center"/>
      <protection locked="0"/>
    </xf>
    <xf numFmtId="9" fontId="18" fillId="0" borderId="1" xfId="59" applyFont="1" applyFill="1" applyBorder="1" applyAlignment="1">
      <alignment horizontal="center" vertical="center"/>
    </xf>
  </cellXfs>
  <cellStyles count="60">
    <cellStyle name="20% - Ênfase1 100" xfId="1"/>
    <cellStyle name="60% - Ênfase6 37" xfId="2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 Built-in Normal 2" xfId="7"/>
    <cellStyle name="Excel Built-in Normal 3" xfId="8"/>
    <cellStyle name="Excel_BuiltIn_Comma" xfId="9"/>
    <cellStyle name="Heading" xfId="10"/>
    <cellStyle name="Heading1" xfId="11"/>
    <cellStyle name="Hiperlink 2" xfId="12"/>
    <cellStyle name="Moeda 2" xfId="13"/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2" xfId="19"/>
    <cellStyle name="Normal 2 2" xfId="20"/>
    <cellStyle name="Normal 3" xfId="21"/>
    <cellStyle name="Normal 3 2" xfId="22"/>
    <cellStyle name="Normal 3 3" xfId="23"/>
    <cellStyle name="Normal 4" xfId="24"/>
    <cellStyle name="Normal 5" xfId="25"/>
    <cellStyle name="Normal 5 2" xfId="26"/>
    <cellStyle name="Normal 6" xfId="27"/>
    <cellStyle name="Normal 6 2" xfId="28"/>
    <cellStyle name="Normal 6 2 2" xfId="29"/>
    <cellStyle name="Normal 6 3" xfId="30"/>
    <cellStyle name="Normal 7" xfId="31"/>
    <cellStyle name="Normal 7 2" xfId="32"/>
    <cellStyle name="Normal 8" xfId="33"/>
    <cellStyle name="Normal 8 2" xfId="34"/>
    <cellStyle name="Normal 9" xfId="35"/>
    <cellStyle name="Porcentagem" xfId="59" builtinId="5"/>
    <cellStyle name="Porcentagem 2" xfId="36"/>
    <cellStyle name="Porcentagem 3" xfId="37"/>
    <cellStyle name="Porcentagem 3 2" xfId="38"/>
    <cellStyle name="Porcentagem 4" xfId="39"/>
    <cellStyle name="Porcentagem 4 2" xfId="40"/>
    <cellStyle name="Result" xfId="41"/>
    <cellStyle name="Result2" xfId="42"/>
    <cellStyle name="Separador de milhares 2" xfId="44"/>
    <cellStyle name="Separador de milhares 2 2" xfId="45"/>
    <cellStyle name="Separador de milhares 3" xfId="46"/>
    <cellStyle name="Separador de milhares 4" xfId="47"/>
    <cellStyle name="Vírgula" xfId="43" builtinId="3"/>
    <cellStyle name="Vírgula 2" xfId="48"/>
    <cellStyle name="Vírgula 2 2" xfId="49"/>
    <cellStyle name="Vírgula 3" xfId="50"/>
    <cellStyle name="Vírgula 3 2" xfId="51"/>
    <cellStyle name="Vírgula 4" xfId="52"/>
    <cellStyle name="Vírgula 5" xfId="53"/>
    <cellStyle name="Vírgula 5 2" xfId="54"/>
    <cellStyle name="Vírgula 6" xfId="55"/>
    <cellStyle name="Vírgula 6 2" xfId="56"/>
    <cellStyle name="Vírgula 7" xfId="57"/>
    <cellStyle name="Vírgula 8" xfId="58"/>
  </cellStyles>
  <dxfs count="3">
    <dxf>
      <font>
        <condense val="0"/>
        <extend val="0"/>
        <color indexed="9"/>
      </font>
    </dxf>
    <dxf>
      <font>
        <color rgb="FF006414"/>
      </font>
      <fill>
        <patternFill patternType="none">
          <bgColor rgb="FFFFFFFF"/>
        </patternFill>
      </fill>
    </dxf>
    <dxf>
      <font>
        <color rgb="FF960000"/>
      </font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2205714</xdr:colOff>
      <xdr:row>29</xdr:row>
      <xdr:rowOff>10885</xdr:rowOff>
    </xdr:from>
    <xdr:ext cx="3746551" cy="3701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ixaDeTexto 1"/>
            <xdr:cNvSpPr txBox="1"/>
          </xdr:nvSpPr>
          <xdr:spPr>
            <a:xfrm>
              <a:off x="2205714" y="5649685"/>
              <a:ext cx="3746551" cy="370115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0" lang="pt-BR" sz="1100" b="0" i="1" u="none" strike="noStrike" kern="0" cap="none" spc="0" normalizeH="0" baseline="0" noProof="0">
                        <a:ln>
                          <a:noFill/>
                        </a:ln>
                        <a:solidFill>
                          <a:sysClr val="windowText" lastClr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𝐵𝐷𝐼</m:t>
                    </m:r>
                    <m:r>
                      <a:rPr kumimoji="0" lang="pt-BR" sz="1100" b="0" i="1" u="none" strike="noStrike" kern="0" cap="none" spc="0" normalizeH="0" baseline="0" noProof="0">
                        <a:ln>
                          <a:noFill/>
                        </a:ln>
                        <a:solidFill>
                          <a:sysClr val="windowText" lastClr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kumimoji="0" lang="pt-BR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d>
                          <m:dPr>
                            <m:ctrlPr>
                              <a:rPr kumimoji="0" lang="pt-BR" sz="11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kumimoji="0" lang="pt-BR" sz="11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r>
                              <a:rPr kumimoji="0" lang="pt-BR" sz="11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𝐴𝐶</m:t>
                            </m:r>
                            <m:r>
                              <a:rPr kumimoji="0" lang="pt-BR" sz="11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r>
                              <a:rPr kumimoji="0" lang="pt-BR" sz="11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  <m:r>
                              <a:rPr kumimoji="0" lang="pt-BR" sz="11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r>
                              <a:rPr kumimoji="0" lang="pt-BR" sz="11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𝑅</m:t>
                            </m:r>
                            <m:r>
                              <a:rPr kumimoji="0" lang="pt-BR" sz="11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r>
                              <a:rPr kumimoji="0" lang="pt-BR" sz="11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𝐺</m:t>
                            </m:r>
                          </m:e>
                        </m:d>
                        <m:r>
                          <a:rPr kumimoji="0" lang="pt-BR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  <m:d>
                          <m:dPr>
                            <m:ctrlPr>
                              <a:rPr kumimoji="0" lang="pt-BR" sz="11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kumimoji="0" lang="pt-BR" sz="11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r>
                              <a:rPr kumimoji="0" lang="pt-BR" sz="11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𝐷𝐹</m:t>
                            </m:r>
                          </m:e>
                        </m:d>
                        <m:r>
                          <a:rPr kumimoji="0" lang="pt-BR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∗(1+</m:t>
                        </m:r>
                        <m:r>
                          <a:rPr kumimoji="0" lang="pt-BR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𝐿</m:t>
                        </m:r>
                        <m:r>
                          <a:rPr kumimoji="0" lang="pt-BR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num>
                      <m:den>
                        <m:r>
                          <a:rPr kumimoji="0" lang="pt-BR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(1−</m:t>
                        </m:r>
                        <m:r>
                          <a:rPr kumimoji="0" lang="pt-BR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𝐶𝑃</m:t>
                        </m:r>
                        <m:r>
                          <a:rPr kumimoji="0" lang="pt-BR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kumimoji="0" lang="pt-BR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𝐼𝑆𝑆</m:t>
                        </m:r>
                        <m:r>
                          <a:rPr kumimoji="0" lang="pt-BR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kumimoji="0" lang="pt-BR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𝐶𝑅𝑃𝐵</m:t>
                        </m:r>
                        <m:r>
                          <a:rPr kumimoji="0" lang="pt-BR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den>
                    </m:f>
                    <m:r>
                      <a:rPr kumimoji="0" lang="pt-BR" sz="1100" b="0" i="1" u="none" strike="noStrike" kern="0" cap="none" spc="0" normalizeH="0" baseline="0" noProof="0">
                        <a:ln>
                          <a:noFill/>
                        </a:ln>
                        <a:solidFill>
                          <a:sysClr val="windowText" lastClr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−1</m:t>
                    </m:r>
                  </m:oMath>
                </m:oMathPara>
              </a14:m>
              <a:endParaRPr kumimoji="0" lang="pt-BR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2" name="CaixaDeTexto 1"/>
            <xdr:cNvSpPr txBox="1"/>
          </xdr:nvSpPr>
          <xdr:spPr>
            <a:xfrm>
              <a:off x="2205714" y="5649685"/>
              <a:ext cx="3746551" cy="370115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pt-BR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𝐵𝐷𝐼=((1+𝐴𝐶+𝑆+𝑅+𝐺)∗(1+𝐷𝐹)∗(1+𝐿))/((1−𝐶𝑃−𝐼𝑆𝑆−𝐶𝑅𝑃𝐵))−1</a:t>
              </a:r>
              <a:endParaRPr kumimoji="0" lang="pt-BR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0</xdr:col>
      <xdr:colOff>2205714</xdr:colOff>
      <xdr:row>29</xdr:row>
      <xdr:rowOff>10885</xdr:rowOff>
    </xdr:from>
    <xdr:ext cx="3746551" cy="3701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aixaDeTexto 2"/>
            <xdr:cNvSpPr txBox="1"/>
          </xdr:nvSpPr>
          <xdr:spPr>
            <a:xfrm>
              <a:off x="2205714" y="5649685"/>
              <a:ext cx="3746551" cy="370115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0" lang="pt-BR" sz="1100" b="0" i="1" u="none" strike="noStrike" kern="0" cap="none" spc="0" normalizeH="0" baseline="0" noProof="0">
                        <a:ln>
                          <a:noFill/>
                        </a:ln>
                        <a:solidFill>
                          <a:sysClr val="windowText" lastClr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𝐵𝐷𝐼</m:t>
                    </m:r>
                    <m:r>
                      <a:rPr kumimoji="0" lang="pt-BR" sz="1100" b="0" i="1" u="none" strike="noStrike" kern="0" cap="none" spc="0" normalizeH="0" baseline="0" noProof="0">
                        <a:ln>
                          <a:noFill/>
                        </a:ln>
                        <a:solidFill>
                          <a:sysClr val="windowText" lastClr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kumimoji="0" lang="pt-BR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d>
                          <m:dPr>
                            <m:ctrlPr>
                              <a:rPr kumimoji="0" lang="pt-BR" sz="11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kumimoji="0" lang="pt-BR" sz="11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r>
                              <a:rPr kumimoji="0" lang="pt-BR" sz="11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𝐴𝐶</m:t>
                            </m:r>
                            <m:r>
                              <a:rPr kumimoji="0" lang="pt-BR" sz="11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r>
                              <a:rPr kumimoji="0" lang="pt-BR" sz="11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  <m:r>
                              <a:rPr kumimoji="0" lang="pt-BR" sz="11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r>
                              <a:rPr kumimoji="0" lang="pt-BR" sz="11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𝑅</m:t>
                            </m:r>
                            <m:r>
                              <a:rPr kumimoji="0" lang="pt-BR" sz="11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r>
                              <a:rPr kumimoji="0" lang="pt-BR" sz="11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𝐺</m:t>
                            </m:r>
                          </m:e>
                        </m:d>
                        <m:r>
                          <a:rPr kumimoji="0" lang="pt-BR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  <m:d>
                          <m:dPr>
                            <m:ctrlPr>
                              <a:rPr kumimoji="0" lang="pt-BR" sz="11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kumimoji="0" lang="pt-BR" sz="11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r>
                              <a:rPr kumimoji="0" lang="pt-BR" sz="11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𝐷𝐹</m:t>
                            </m:r>
                          </m:e>
                        </m:d>
                        <m:r>
                          <a:rPr kumimoji="0" lang="pt-BR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∗(1+</m:t>
                        </m:r>
                        <m:r>
                          <a:rPr kumimoji="0" lang="pt-BR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𝐿</m:t>
                        </m:r>
                        <m:r>
                          <a:rPr kumimoji="0" lang="pt-BR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num>
                      <m:den>
                        <m:r>
                          <a:rPr kumimoji="0" lang="pt-BR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(1−</m:t>
                        </m:r>
                        <m:r>
                          <a:rPr kumimoji="0" lang="pt-BR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𝐶𝑃</m:t>
                        </m:r>
                        <m:r>
                          <a:rPr kumimoji="0" lang="pt-BR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kumimoji="0" lang="pt-BR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𝐼𝑆𝑆</m:t>
                        </m:r>
                        <m:r>
                          <a:rPr kumimoji="0" lang="pt-BR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kumimoji="0" lang="pt-BR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𝐶𝑅𝑃𝐵</m:t>
                        </m:r>
                        <m:r>
                          <a:rPr kumimoji="0" lang="pt-BR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den>
                    </m:f>
                    <m:r>
                      <a:rPr kumimoji="0" lang="pt-BR" sz="1100" b="0" i="1" u="none" strike="noStrike" kern="0" cap="none" spc="0" normalizeH="0" baseline="0" noProof="0">
                        <a:ln>
                          <a:noFill/>
                        </a:ln>
                        <a:solidFill>
                          <a:sysClr val="windowText" lastClr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−1</m:t>
                    </m:r>
                  </m:oMath>
                </m:oMathPara>
              </a14:m>
              <a:endParaRPr kumimoji="0" lang="pt-BR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3" name="CaixaDeTexto 2"/>
            <xdr:cNvSpPr txBox="1"/>
          </xdr:nvSpPr>
          <xdr:spPr>
            <a:xfrm>
              <a:off x="2205714" y="5649685"/>
              <a:ext cx="3746551" cy="370115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pt-BR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𝐵𝐷𝐼=((1+𝐴𝐶+𝑆+𝑅+𝐺)∗(1+𝐷𝐹)∗(1+𝐿))/((1−𝐶𝑃−𝐼𝑆𝑆−𝐶𝑅𝑃𝐵))−1</a:t>
              </a:r>
              <a:endParaRPr kumimoji="0" lang="pt-BR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657225</xdr:colOff>
      <xdr:row>0</xdr:row>
      <xdr:rowOff>104775</xdr:rowOff>
    </xdr:from>
    <xdr:to>
      <xdr:col>1</xdr:col>
      <xdr:colOff>1571625</xdr:colOff>
      <xdr:row>2</xdr:row>
      <xdr:rowOff>76200</xdr:rowOff>
    </xdr:to>
    <xdr:pic>
      <xdr:nvPicPr>
        <xdr:cNvPr id="102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0150" y="104775"/>
          <a:ext cx="9144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647700</xdr:colOff>
      <xdr:row>2</xdr:row>
      <xdr:rowOff>95250</xdr:rowOff>
    </xdr:to>
    <xdr:pic>
      <xdr:nvPicPr>
        <xdr:cNvPr id="10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76200"/>
          <a:ext cx="10858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view="pageBreakPreview" zoomScaleNormal="100" zoomScaleSheetLayoutView="100" workbookViewId="0">
      <selection activeCell="E12" sqref="E12"/>
    </sheetView>
  </sheetViews>
  <sheetFormatPr defaultRowHeight="14.25"/>
  <cols>
    <col min="1" max="1" width="88.125" customWidth="1"/>
    <col min="2" max="3" width="9.375" customWidth="1"/>
    <col min="4" max="4" width="2.875" customWidth="1"/>
    <col min="5" max="5" width="13.75" customWidth="1"/>
    <col min="6" max="8" width="9.375" customWidth="1"/>
    <col min="9" max="26" width="0" hidden="1" customWidth="1"/>
  </cols>
  <sheetData>
    <row r="1" spans="1:27" ht="17.25">
      <c r="A1" s="119" t="s">
        <v>421</v>
      </c>
      <c r="B1" s="119"/>
      <c r="C1" s="11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</row>
    <row r="2" spans="1:27" ht="19.5">
      <c r="A2" s="120" t="s">
        <v>422</v>
      </c>
      <c r="B2" s="120"/>
      <c r="C2" s="120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</row>
    <row r="3" spans="1:27">
      <c r="A3" s="121" t="s">
        <v>423</v>
      </c>
      <c r="B3" s="121"/>
      <c r="C3" s="121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</row>
    <row r="4" spans="1:27">
      <c r="A4" s="121" t="s">
        <v>424</v>
      </c>
      <c r="B4" s="121"/>
      <c r="C4" s="121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</row>
    <row r="5" spans="1:27" ht="15">
      <c r="A5" s="90"/>
      <c r="B5" s="90"/>
      <c r="C5" s="90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</row>
    <row r="6" spans="1:27" ht="17.25">
      <c r="A6" s="119" t="s">
        <v>425</v>
      </c>
      <c r="B6" s="119"/>
      <c r="C6" s="11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</row>
    <row r="7" spans="1:27" ht="15">
      <c r="A7" s="106" t="s">
        <v>470</v>
      </c>
      <c r="B7" s="106"/>
      <c r="C7" s="106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</row>
    <row r="8" spans="1:27" ht="15">
      <c r="A8" s="106" t="s">
        <v>471</v>
      </c>
      <c r="B8" s="106"/>
      <c r="C8" s="106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</row>
    <row r="9" spans="1:27" ht="15">
      <c r="A9" s="90"/>
      <c r="B9" s="91"/>
      <c r="C9" s="91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</row>
    <row r="10" spans="1:27" ht="15">
      <c r="A10" s="92" t="s">
        <v>426</v>
      </c>
      <c r="B10" s="166">
        <v>0.4</v>
      </c>
      <c r="C10" s="166"/>
      <c r="D10" s="89"/>
      <c r="E10" s="89"/>
      <c r="F10" s="89"/>
      <c r="G10" s="89"/>
      <c r="H10" s="89"/>
      <c r="I10" s="89"/>
      <c r="J10" s="93" t="s">
        <v>427</v>
      </c>
      <c r="K10" s="93" t="s">
        <v>428</v>
      </c>
      <c r="L10" s="93" t="s">
        <v>429</v>
      </c>
      <c r="M10" s="89"/>
      <c r="N10" s="93" t="s">
        <v>427</v>
      </c>
      <c r="O10" s="93" t="s">
        <v>428</v>
      </c>
      <c r="P10" s="93" t="s">
        <v>429</v>
      </c>
      <c r="Q10" s="89"/>
      <c r="R10" s="93" t="s">
        <v>427</v>
      </c>
      <c r="S10" s="93" t="s">
        <v>428</v>
      </c>
      <c r="T10" s="93" t="s">
        <v>429</v>
      </c>
      <c r="U10" s="89"/>
      <c r="V10" s="93" t="s">
        <v>427</v>
      </c>
      <c r="W10" s="93" t="s">
        <v>428</v>
      </c>
      <c r="X10" s="93" t="s">
        <v>429</v>
      </c>
      <c r="Y10" s="89"/>
      <c r="Z10" s="89" t="s">
        <v>430</v>
      </c>
      <c r="AA10" s="89"/>
    </row>
    <row r="11" spans="1:27" ht="15">
      <c r="A11" s="92" t="s">
        <v>431</v>
      </c>
      <c r="B11" s="166">
        <v>0.02</v>
      </c>
      <c r="C11" s="166"/>
      <c r="D11" s="89"/>
      <c r="E11" s="89"/>
      <c r="F11" s="89"/>
      <c r="G11" s="89"/>
      <c r="H11" s="89"/>
      <c r="I11" s="89"/>
      <c r="J11" s="94">
        <v>0.03</v>
      </c>
      <c r="K11" s="94">
        <v>0.04</v>
      </c>
      <c r="L11" s="94">
        <v>5.5E-2</v>
      </c>
      <c r="M11" s="89"/>
      <c r="N11" s="94">
        <v>3.4300000000000004E-2</v>
      </c>
      <c r="O11" s="94">
        <v>4.9299999999999997E-2</v>
      </c>
      <c r="P11" s="94">
        <v>6.7099999999999993E-2</v>
      </c>
      <c r="Q11" s="89"/>
      <c r="R11" s="94">
        <v>0.04</v>
      </c>
      <c r="S11" s="94">
        <v>5.5199999999999999E-2</v>
      </c>
      <c r="T11" s="94">
        <v>7.85E-2</v>
      </c>
      <c r="U11" s="89"/>
      <c r="V11" s="94">
        <v>1.4999999999999999E-2</v>
      </c>
      <c r="W11" s="94">
        <v>3.4500000000000003E-2</v>
      </c>
      <c r="X11" s="94">
        <v>4.4900000000000002E-2</v>
      </c>
      <c r="Y11" s="89"/>
      <c r="Z11" s="89" t="s">
        <v>432</v>
      </c>
      <c r="AA11" s="89"/>
    </row>
    <row r="12" spans="1:27" ht="15">
      <c r="A12" s="90"/>
      <c r="B12" s="91"/>
      <c r="C12" s="91"/>
      <c r="D12" s="89"/>
      <c r="E12" s="89"/>
      <c r="F12" s="89"/>
      <c r="G12" s="89"/>
      <c r="H12" s="89"/>
      <c r="I12" s="89"/>
      <c r="J12" s="94">
        <v>8.0000000000000002E-3</v>
      </c>
      <c r="K12" s="94">
        <v>8.0000000000000002E-3</v>
      </c>
      <c r="L12" s="94">
        <v>0.01</v>
      </c>
      <c r="M12" s="89"/>
      <c r="N12" s="94">
        <v>2.8000000000000004E-3</v>
      </c>
      <c r="O12" s="94">
        <v>4.8999999999999998E-3</v>
      </c>
      <c r="P12" s="94">
        <v>7.4999999999999997E-3</v>
      </c>
      <c r="Q12" s="89"/>
      <c r="R12" s="94">
        <v>8.1000000000000013E-3</v>
      </c>
      <c r="S12" s="94">
        <v>1.2199999999999999E-2</v>
      </c>
      <c r="T12" s="94">
        <v>1.9900000000000001E-2</v>
      </c>
      <c r="U12" s="89"/>
      <c r="V12" s="94">
        <v>3.0000000000000001E-3</v>
      </c>
      <c r="W12" s="94">
        <v>4.7999999999999996E-3</v>
      </c>
      <c r="X12" s="94">
        <v>8.199999999999999E-3</v>
      </c>
      <c r="Y12" s="89"/>
      <c r="Z12" s="89" t="s">
        <v>433</v>
      </c>
      <c r="AA12" s="89"/>
    </row>
    <row r="13" spans="1:27" ht="15">
      <c r="A13" s="117" t="s">
        <v>434</v>
      </c>
      <c r="B13" s="117"/>
      <c r="C13" s="117"/>
      <c r="D13" s="89"/>
      <c r="E13" s="89"/>
      <c r="F13" s="89"/>
      <c r="G13" s="89"/>
      <c r="H13" s="89"/>
      <c r="I13" s="89"/>
      <c r="J13" s="94">
        <v>9.7000000000000003E-3</v>
      </c>
      <c r="K13" s="94">
        <v>1.2699999999999999E-2</v>
      </c>
      <c r="L13" s="94">
        <v>1.2699999999999999E-2</v>
      </c>
      <c r="M13" s="89"/>
      <c r="N13" s="94">
        <v>0.01</v>
      </c>
      <c r="O13" s="94">
        <v>1.3899999999999999E-2</v>
      </c>
      <c r="P13" s="94">
        <v>1.7399999999999999E-2</v>
      </c>
      <c r="Q13" s="89"/>
      <c r="R13" s="94">
        <v>1.46E-2</v>
      </c>
      <c r="S13" s="94">
        <v>2.3199999999999998E-2</v>
      </c>
      <c r="T13" s="94">
        <v>3.1600000000000003E-2</v>
      </c>
      <c r="U13" s="89"/>
      <c r="V13" s="94">
        <v>5.6000000000000008E-3</v>
      </c>
      <c r="W13" s="94">
        <v>8.5000000000000006E-3</v>
      </c>
      <c r="X13" s="94">
        <v>8.8999999999999999E-3</v>
      </c>
      <c r="Y13" s="89"/>
      <c r="Z13" s="89" t="s">
        <v>435</v>
      </c>
      <c r="AA13" s="89"/>
    </row>
    <row r="14" spans="1:27" ht="15">
      <c r="A14" s="118" t="s">
        <v>430</v>
      </c>
      <c r="B14" s="118"/>
      <c r="C14" s="118"/>
      <c r="D14" s="89"/>
      <c r="E14" s="89"/>
      <c r="F14" s="89"/>
      <c r="G14" s="89"/>
      <c r="H14" s="89"/>
      <c r="I14" s="89"/>
      <c r="J14" s="94">
        <v>5.8999999999999999E-3</v>
      </c>
      <c r="K14" s="94">
        <v>1.23E-2</v>
      </c>
      <c r="L14" s="94">
        <v>1.3899999999999999E-2</v>
      </c>
      <c r="M14" s="89"/>
      <c r="N14" s="94">
        <v>9.3999999999999986E-3</v>
      </c>
      <c r="O14" s="94">
        <v>9.8999999999999991E-3</v>
      </c>
      <c r="P14" s="94">
        <v>1.1699999999999999E-2</v>
      </c>
      <c r="Q14" s="89"/>
      <c r="R14" s="94">
        <v>9.3999999999999986E-3</v>
      </c>
      <c r="S14" s="94">
        <v>1.0200000000000001E-2</v>
      </c>
      <c r="T14" s="94">
        <v>1.3300000000000001E-2</v>
      </c>
      <c r="U14" s="89"/>
      <c r="V14" s="94">
        <v>8.5000000000000006E-3</v>
      </c>
      <c r="W14" s="94">
        <v>8.5000000000000006E-3</v>
      </c>
      <c r="X14" s="94">
        <v>1.11E-2</v>
      </c>
      <c r="Y14" s="89"/>
      <c r="Z14" s="89" t="s">
        <v>436</v>
      </c>
      <c r="AA14" s="89"/>
    </row>
    <row r="15" spans="1:27" ht="15">
      <c r="A15" s="90"/>
      <c r="B15" s="91"/>
      <c r="C15" s="91"/>
      <c r="D15" s="89"/>
      <c r="E15" s="89"/>
      <c r="F15" s="89"/>
      <c r="G15" s="89"/>
      <c r="H15" s="89"/>
      <c r="I15" s="89"/>
      <c r="J15" s="94">
        <v>6.1600000000000002E-2</v>
      </c>
      <c r="K15" s="94">
        <v>7.400000000000001E-2</v>
      </c>
      <c r="L15" s="94">
        <v>8.9600000000000013E-2</v>
      </c>
      <c r="M15" s="89"/>
      <c r="N15" s="94">
        <v>6.7400000000000002E-2</v>
      </c>
      <c r="O15" s="94">
        <v>8.0399999999999985E-2</v>
      </c>
      <c r="P15" s="94">
        <v>9.4E-2</v>
      </c>
      <c r="Q15" s="89"/>
      <c r="R15" s="94">
        <v>7.1399999999999991E-2</v>
      </c>
      <c r="S15" s="94">
        <v>8.4000000000000005E-2</v>
      </c>
      <c r="T15" s="94">
        <v>0.1043</v>
      </c>
      <c r="U15" s="89"/>
      <c r="V15" s="94">
        <v>3.5000000000000003E-2</v>
      </c>
      <c r="W15" s="94">
        <v>5.1100000000000007E-2</v>
      </c>
      <c r="X15" s="94">
        <v>6.2199999999999998E-2</v>
      </c>
      <c r="Y15" s="89"/>
      <c r="Z15" s="89" t="s">
        <v>437</v>
      </c>
      <c r="AA15" s="89"/>
    </row>
    <row r="16" spans="1:27" ht="15">
      <c r="A16" s="95" t="s">
        <v>438</v>
      </c>
      <c r="B16" s="93" t="s">
        <v>439</v>
      </c>
      <c r="C16" s="93" t="s">
        <v>440</v>
      </c>
      <c r="D16" s="89"/>
      <c r="E16" s="93" t="s">
        <v>441</v>
      </c>
      <c r="F16" s="93" t="s">
        <v>427</v>
      </c>
      <c r="G16" s="93" t="s">
        <v>428</v>
      </c>
      <c r="H16" s="93" t="s">
        <v>429</v>
      </c>
      <c r="I16" s="89"/>
      <c r="J16" s="94">
        <v>3.6499999999999998E-2</v>
      </c>
      <c r="K16" s="94">
        <v>3.6499999999999998E-2</v>
      </c>
      <c r="L16" s="94">
        <v>3.6499999999999998E-2</v>
      </c>
      <c r="M16" s="89"/>
      <c r="N16" s="94">
        <v>3.6499999999999998E-2</v>
      </c>
      <c r="O16" s="94">
        <v>3.6499999999999998E-2</v>
      </c>
      <c r="P16" s="94">
        <v>3.6499999999999998E-2</v>
      </c>
      <c r="Q16" s="89"/>
      <c r="R16" s="94">
        <v>3.6499999999999998E-2</v>
      </c>
      <c r="S16" s="94">
        <v>3.6499999999999998E-2</v>
      </c>
      <c r="T16" s="94">
        <v>3.6499999999999998E-2</v>
      </c>
      <c r="U16" s="89"/>
      <c r="V16" s="94">
        <v>3.6499999999999998E-2</v>
      </c>
      <c r="W16" s="94">
        <v>3.6499999999999998E-2</v>
      </c>
      <c r="X16" s="94">
        <v>3.6499999999999998E-2</v>
      </c>
      <c r="Y16" s="89"/>
      <c r="Z16" s="89" t="s">
        <v>442</v>
      </c>
      <c r="AA16" s="89"/>
    </row>
    <row r="17" spans="1:27" ht="15">
      <c r="A17" s="96" t="s">
        <v>443</v>
      </c>
      <c r="B17" s="97" t="s">
        <v>444</v>
      </c>
      <c r="C17" s="165">
        <v>0.04</v>
      </c>
      <c r="D17" s="89"/>
      <c r="E17" s="97" t="str">
        <f t="shared" ref="E17:E24" si="0">IF(AND(C17&gt;=F17,C17&lt;=H17),"Ok","Fora do intervalo")</f>
        <v>Ok</v>
      </c>
      <c r="F17" s="94">
        <f t="shared" ref="F17:H20" si="1">IF($A$14=$Z$10,J11,IF($A$14=$Z$11,J22,IF($A$14=$Z$12,N11,IF($A$14=$Z$13,N22,IF($A$14=$Z$14,R11,IF($A$14=$Z$15,R22,IF($A$14=$Z$16,V11,IF($A$14=$Z$17,V22))))))))</f>
        <v>0.03</v>
      </c>
      <c r="G17" s="94">
        <f t="shared" si="1"/>
        <v>0.04</v>
      </c>
      <c r="H17" s="94">
        <f t="shared" si="1"/>
        <v>5.5E-2</v>
      </c>
      <c r="I17" s="89"/>
      <c r="J17" s="94">
        <v>0</v>
      </c>
      <c r="K17" s="94">
        <v>2.5000000000000001E-2</v>
      </c>
      <c r="L17" s="94">
        <v>0.05</v>
      </c>
      <c r="M17" s="89"/>
      <c r="N17" s="94">
        <v>0</v>
      </c>
      <c r="O17" s="94">
        <v>2.5000000000000001E-2</v>
      </c>
      <c r="P17" s="94">
        <v>0.05</v>
      </c>
      <c r="Q17" s="89"/>
      <c r="R17" s="94">
        <v>0</v>
      </c>
      <c r="S17" s="94">
        <v>2.5000000000000001E-2</v>
      </c>
      <c r="T17" s="94">
        <v>0.05</v>
      </c>
      <c r="U17" s="89"/>
      <c r="V17" s="94">
        <v>0</v>
      </c>
      <c r="W17" s="94">
        <v>2.5000000000000001E-2</v>
      </c>
      <c r="X17" s="94">
        <v>0.05</v>
      </c>
      <c r="Y17" s="89"/>
      <c r="Z17" s="89" t="s">
        <v>445</v>
      </c>
      <c r="AA17" s="89"/>
    </row>
    <row r="18" spans="1:27" ht="15">
      <c r="A18" s="96" t="s">
        <v>446</v>
      </c>
      <c r="B18" s="97" t="s">
        <v>447</v>
      </c>
      <c r="C18" s="165">
        <v>8.0000000000000002E-3</v>
      </c>
      <c r="D18" s="89"/>
      <c r="E18" s="97" t="str">
        <f t="shared" si="0"/>
        <v>Ok</v>
      </c>
      <c r="F18" s="94">
        <f t="shared" si="1"/>
        <v>8.0000000000000002E-3</v>
      </c>
      <c r="G18" s="94">
        <f t="shared" si="1"/>
        <v>8.0000000000000002E-3</v>
      </c>
      <c r="H18" s="94">
        <f t="shared" si="1"/>
        <v>0.01</v>
      </c>
      <c r="I18" s="89"/>
      <c r="J18" s="94">
        <v>0</v>
      </c>
      <c r="K18" s="94">
        <v>4.4999999999999998E-2</v>
      </c>
      <c r="L18" s="94">
        <v>4.4999999999999998E-2</v>
      </c>
      <c r="M18" s="89"/>
      <c r="N18" s="94">
        <v>0</v>
      </c>
      <c r="O18" s="94">
        <v>4.4999999999999998E-2</v>
      </c>
      <c r="P18" s="94">
        <v>4.4999999999999998E-2</v>
      </c>
      <c r="Q18" s="89"/>
      <c r="R18" s="94">
        <v>0</v>
      </c>
      <c r="S18" s="94">
        <v>4.4999999999999998E-2</v>
      </c>
      <c r="T18" s="94">
        <v>4.4999999999999998E-2</v>
      </c>
      <c r="U18" s="89"/>
      <c r="V18" s="94">
        <v>0</v>
      </c>
      <c r="W18" s="94">
        <v>4.4999999999999998E-2</v>
      </c>
      <c r="X18" s="94">
        <v>4.4999999999999998E-2</v>
      </c>
      <c r="Y18" s="89"/>
      <c r="Z18" s="89"/>
      <c r="AA18" s="89"/>
    </row>
    <row r="19" spans="1:27" ht="15">
      <c r="A19" s="96" t="s">
        <v>448</v>
      </c>
      <c r="B19" s="97" t="s">
        <v>449</v>
      </c>
      <c r="C19" s="165">
        <v>1.2699999999999999E-2</v>
      </c>
      <c r="D19" s="89"/>
      <c r="E19" s="97" t="str">
        <f t="shared" si="0"/>
        <v>Ok</v>
      </c>
      <c r="F19" s="94">
        <f t="shared" si="1"/>
        <v>9.7000000000000003E-3</v>
      </c>
      <c r="G19" s="94">
        <f t="shared" si="1"/>
        <v>1.2699999999999999E-2</v>
      </c>
      <c r="H19" s="94">
        <f t="shared" si="1"/>
        <v>1.2699999999999999E-2</v>
      </c>
      <c r="I19" s="89"/>
      <c r="J19" s="94">
        <v>0.2034</v>
      </c>
      <c r="K19" s="94">
        <v>0.22120000000000001</v>
      </c>
      <c r="L19" s="94">
        <v>0.25</v>
      </c>
      <c r="M19" s="89"/>
      <c r="N19" s="94">
        <v>0.20760000000000001</v>
      </c>
      <c r="O19" s="94">
        <v>0.24179999999999999</v>
      </c>
      <c r="P19" s="94">
        <v>0.26440000000000002</v>
      </c>
      <c r="Q19" s="89"/>
      <c r="R19" s="94">
        <v>0.22800000000000001</v>
      </c>
      <c r="S19" s="94">
        <v>0.27479999999999999</v>
      </c>
      <c r="T19" s="94">
        <v>0.3095</v>
      </c>
      <c r="U19" s="89"/>
      <c r="V19" s="94">
        <v>0.111</v>
      </c>
      <c r="W19" s="94">
        <v>0.14019999999999999</v>
      </c>
      <c r="X19" s="94">
        <v>0.16800000000000001</v>
      </c>
      <c r="Y19" s="89"/>
      <c r="Z19" s="89"/>
      <c r="AA19" s="89"/>
    </row>
    <row r="20" spans="1:27" ht="15">
      <c r="A20" s="96" t="s">
        <v>450</v>
      </c>
      <c r="B20" s="97" t="s">
        <v>451</v>
      </c>
      <c r="C20" s="165">
        <v>1.23E-2</v>
      </c>
      <c r="D20" s="89"/>
      <c r="E20" s="97" t="str">
        <f t="shared" si="0"/>
        <v>Ok</v>
      </c>
      <c r="F20" s="94">
        <f t="shared" si="1"/>
        <v>5.8999999999999999E-3</v>
      </c>
      <c r="G20" s="94">
        <f t="shared" si="1"/>
        <v>1.23E-2</v>
      </c>
      <c r="H20" s="94">
        <f t="shared" si="1"/>
        <v>1.3899999999999999E-2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</row>
    <row r="21" spans="1:27" ht="15">
      <c r="A21" s="96" t="s">
        <v>452</v>
      </c>
      <c r="B21" s="97" t="s">
        <v>453</v>
      </c>
      <c r="C21" s="165">
        <v>7.0999999999999994E-2</v>
      </c>
      <c r="D21" s="89"/>
      <c r="E21" s="97" t="str">
        <f t="shared" si="0"/>
        <v>Ok</v>
      </c>
      <c r="F21" s="94">
        <f t="shared" ref="F21:H25" si="2">IF($A$14=$Z$10,J15,IF($A$14=$Z$11,J26,IF($A$14=$Z$12,N15,IF($A$14=$Z$13,N26,IF($A$14=$Z$14,R15,IF($A$14=$Z$15,R26,IF($A$14=$Z$16,V15,IF($A$14=$Z$17,V26))))))))</f>
        <v>6.1600000000000002E-2</v>
      </c>
      <c r="G21" s="94">
        <f t="shared" si="2"/>
        <v>7.400000000000001E-2</v>
      </c>
      <c r="H21" s="94">
        <f t="shared" si="2"/>
        <v>8.9600000000000013E-2</v>
      </c>
      <c r="I21" s="89"/>
      <c r="J21" s="93" t="s">
        <v>427</v>
      </c>
      <c r="K21" s="93" t="s">
        <v>428</v>
      </c>
      <c r="L21" s="93" t="s">
        <v>429</v>
      </c>
      <c r="M21" s="89"/>
      <c r="N21" s="93" t="s">
        <v>427</v>
      </c>
      <c r="O21" s="93" t="s">
        <v>428</v>
      </c>
      <c r="P21" s="93" t="s">
        <v>429</v>
      </c>
      <c r="Q21" s="89"/>
      <c r="R21" s="93" t="s">
        <v>427</v>
      </c>
      <c r="S21" s="93" t="s">
        <v>428</v>
      </c>
      <c r="T21" s="93" t="s">
        <v>429</v>
      </c>
      <c r="U21" s="89"/>
      <c r="V21" s="93" t="s">
        <v>427</v>
      </c>
      <c r="W21" s="93" t="s">
        <v>428</v>
      </c>
      <c r="X21" s="93" t="s">
        <v>429</v>
      </c>
      <c r="Y21" s="89"/>
      <c r="Z21" s="89"/>
      <c r="AA21" s="89"/>
    </row>
    <row r="22" spans="1:27" ht="15">
      <c r="A22" s="96" t="s">
        <v>454</v>
      </c>
      <c r="B22" s="97" t="s">
        <v>455</v>
      </c>
      <c r="C22" s="165">
        <v>3.6499999999999998E-2</v>
      </c>
      <c r="D22" s="89"/>
      <c r="E22" s="97" t="str">
        <f t="shared" si="0"/>
        <v>Ok</v>
      </c>
      <c r="F22" s="94">
        <f t="shared" si="2"/>
        <v>3.6499999999999998E-2</v>
      </c>
      <c r="G22" s="94">
        <f t="shared" si="2"/>
        <v>3.6499999999999998E-2</v>
      </c>
      <c r="H22" s="94">
        <f t="shared" si="2"/>
        <v>3.6499999999999998E-2</v>
      </c>
      <c r="I22" s="89"/>
      <c r="J22" s="94">
        <v>3.7999999999999999E-2</v>
      </c>
      <c r="K22" s="94">
        <v>4.0099999999999997E-2</v>
      </c>
      <c r="L22" s="94">
        <v>4.6699999999999998E-2</v>
      </c>
      <c r="M22" s="89"/>
      <c r="N22" s="94">
        <v>5.2900000000000003E-2</v>
      </c>
      <c r="O22" s="94">
        <v>5.9200000000000003E-2</v>
      </c>
      <c r="P22" s="94">
        <v>7.9299999999999995E-2</v>
      </c>
      <c r="Q22" s="89"/>
      <c r="R22" s="94">
        <v>1.4999999999999999E-2</v>
      </c>
      <c r="S22" s="94">
        <v>3.4500000000000003E-2</v>
      </c>
      <c r="T22" s="94">
        <v>4.4900000000000002E-2</v>
      </c>
      <c r="U22" s="89"/>
      <c r="V22" s="94" t="s">
        <v>456</v>
      </c>
      <c r="W22" s="94" t="s">
        <v>456</v>
      </c>
      <c r="X22" s="94" t="s">
        <v>456</v>
      </c>
      <c r="Y22" s="89"/>
      <c r="Z22" s="89"/>
      <c r="AA22" s="89"/>
    </row>
    <row r="23" spans="1:27" ht="15">
      <c r="A23" s="96" t="s">
        <v>457</v>
      </c>
      <c r="B23" s="97" t="s">
        <v>458</v>
      </c>
      <c r="C23" s="94">
        <f>B10*B11</f>
        <v>8.0000000000000002E-3</v>
      </c>
      <c r="D23" s="89"/>
      <c r="E23" s="97" t="str">
        <f t="shared" si="0"/>
        <v>Ok</v>
      </c>
      <c r="F23" s="94">
        <f t="shared" si="2"/>
        <v>0</v>
      </c>
      <c r="G23" s="94">
        <f t="shared" si="2"/>
        <v>2.5000000000000001E-2</v>
      </c>
      <c r="H23" s="94">
        <f t="shared" si="2"/>
        <v>0.05</v>
      </c>
      <c r="I23" s="89"/>
      <c r="J23" s="94">
        <v>3.2000000000000002E-3</v>
      </c>
      <c r="K23" s="94">
        <v>4.0000000000000001E-3</v>
      </c>
      <c r="L23" s="94">
        <v>7.4000000000000003E-3</v>
      </c>
      <c r="M23" s="89"/>
      <c r="N23" s="94">
        <v>2.5000000000000001E-3</v>
      </c>
      <c r="O23" s="94">
        <v>5.1000000000000004E-3</v>
      </c>
      <c r="P23" s="94">
        <v>5.6000000000000008E-3</v>
      </c>
      <c r="Q23" s="89"/>
      <c r="R23" s="94">
        <v>3.0000000000000001E-3</v>
      </c>
      <c r="S23" s="94">
        <v>4.7999999999999996E-3</v>
      </c>
      <c r="T23" s="94">
        <v>8.199999999999999E-3</v>
      </c>
      <c r="U23" s="89"/>
      <c r="V23" s="94" t="s">
        <v>456</v>
      </c>
      <c r="W23" s="94">
        <v>0.2</v>
      </c>
      <c r="X23" s="94" t="s">
        <v>456</v>
      </c>
      <c r="Y23" s="89"/>
      <c r="Z23" s="89"/>
      <c r="AA23" s="89"/>
    </row>
    <row r="24" spans="1:27" ht="15">
      <c r="A24" s="96" t="s">
        <v>459</v>
      </c>
      <c r="B24" s="97" t="s">
        <v>460</v>
      </c>
      <c r="C24" s="94">
        <v>4.4999999999999998E-2</v>
      </c>
      <c r="D24" s="89"/>
      <c r="E24" s="97" t="str">
        <f t="shared" si="0"/>
        <v>Ok</v>
      </c>
      <c r="F24" s="94">
        <f t="shared" si="2"/>
        <v>0</v>
      </c>
      <c r="G24" s="94">
        <f t="shared" si="2"/>
        <v>4.4999999999999998E-2</v>
      </c>
      <c r="H24" s="94">
        <f t="shared" si="2"/>
        <v>4.4999999999999998E-2</v>
      </c>
      <c r="I24" s="89"/>
      <c r="J24" s="94">
        <v>5.0000000000000001E-3</v>
      </c>
      <c r="K24" s="94">
        <v>5.6000000000000008E-3</v>
      </c>
      <c r="L24" s="94">
        <v>9.7000000000000003E-3</v>
      </c>
      <c r="M24" s="89"/>
      <c r="N24" s="94">
        <v>0.01</v>
      </c>
      <c r="O24" s="94">
        <v>1.4800000000000001E-2</v>
      </c>
      <c r="P24" s="94">
        <v>1.9699999999999999E-2</v>
      </c>
      <c r="Q24" s="89"/>
      <c r="R24" s="94">
        <v>5.6000000000000008E-3</v>
      </c>
      <c r="S24" s="94">
        <v>8.5000000000000006E-3</v>
      </c>
      <c r="T24" s="94">
        <v>8.8999999999999999E-3</v>
      </c>
      <c r="U24" s="89"/>
      <c r="V24" s="94" t="s">
        <v>456</v>
      </c>
      <c r="W24" s="94" t="s">
        <v>456</v>
      </c>
      <c r="X24" s="94" t="s">
        <v>456</v>
      </c>
      <c r="Y24" s="89"/>
      <c r="Z24" s="89"/>
      <c r="AA24" s="89"/>
    </row>
    <row r="25" spans="1:27" ht="15">
      <c r="A25" s="96" t="s">
        <v>466</v>
      </c>
      <c r="B25" s="97" t="s">
        <v>461</v>
      </c>
      <c r="C25" s="94">
        <f>ROUND(((1+$C$17+$C$18+$C$19)*(1+$C$20)*(1+$C$21)/(1-($C$22+$C$23)))-1,4)</f>
        <v>0.20349999999999999</v>
      </c>
      <c r="D25" s="89"/>
      <c r="E25" s="97" t="str">
        <f>IF(AND(C25&gt;=F25,C25&lt;=H25),"Ok","Fora do intervalo")</f>
        <v>Ok</v>
      </c>
      <c r="F25" s="94">
        <f t="shared" si="2"/>
        <v>0.2034</v>
      </c>
      <c r="G25" s="94">
        <f t="shared" si="2"/>
        <v>0.22120000000000001</v>
      </c>
      <c r="H25" s="94">
        <f t="shared" si="2"/>
        <v>0.25</v>
      </c>
      <c r="I25" s="89"/>
      <c r="J25" s="94">
        <v>1.0200000000000001E-2</v>
      </c>
      <c r="K25" s="94">
        <v>1.11E-2</v>
      </c>
      <c r="L25" s="94">
        <v>1.21E-2</v>
      </c>
      <c r="M25" s="89"/>
      <c r="N25" s="94">
        <v>1.01E-2</v>
      </c>
      <c r="O25" s="94">
        <v>1.0700000000000001E-2</v>
      </c>
      <c r="P25" s="94">
        <v>1.11E-2</v>
      </c>
      <c r="Q25" s="89"/>
      <c r="R25" s="94">
        <v>8.5000000000000006E-3</v>
      </c>
      <c r="S25" s="94">
        <v>8.5000000000000006E-3</v>
      </c>
      <c r="T25" s="94">
        <v>1.11E-2</v>
      </c>
      <c r="U25" s="89"/>
      <c r="V25" s="94" t="s">
        <v>456</v>
      </c>
      <c r="W25" s="94" t="s">
        <v>456</v>
      </c>
      <c r="X25" s="94" t="s">
        <v>456</v>
      </c>
      <c r="Y25" s="89"/>
      <c r="Z25" s="89"/>
      <c r="AA25" s="89"/>
    </row>
    <row r="26" spans="1:27" ht="15">
      <c r="A26" s="99" t="s">
        <v>462</v>
      </c>
      <c r="B26" s="100" t="s">
        <v>461</v>
      </c>
      <c r="C26" s="101">
        <f>ROUND(((1+$C$17+$C$18+$C$19)*(1+$C$20)*(1+$C$21)/(1-($C$22+$C$23+C24)))-1,4)</f>
        <v>0.26300000000000001</v>
      </c>
      <c r="D26" s="89"/>
      <c r="E26" s="89"/>
      <c r="F26" s="89"/>
      <c r="G26" s="89"/>
      <c r="H26" s="89"/>
      <c r="I26" s="89"/>
      <c r="J26" s="94">
        <v>6.6400000000000001E-2</v>
      </c>
      <c r="K26" s="94">
        <v>7.2999999999999995E-2</v>
      </c>
      <c r="L26" s="94">
        <v>8.6899999999999991E-2</v>
      </c>
      <c r="M26" s="89"/>
      <c r="N26" s="94">
        <v>0.08</v>
      </c>
      <c r="O26" s="94">
        <v>8.3100000000000007E-2</v>
      </c>
      <c r="P26" s="94">
        <v>9.5100000000000004E-2</v>
      </c>
      <c r="Q26" s="89"/>
      <c r="R26" s="94">
        <v>3.5000000000000003E-2</v>
      </c>
      <c r="S26" s="94">
        <v>5.1100000000000007E-2</v>
      </c>
      <c r="T26" s="94">
        <v>6.2199999999999998E-2</v>
      </c>
      <c r="U26" s="89"/>
      <c r="V26" s="94" t="s">
        <v>456</v>
      </c>
      <c r="W26" s="94">
        <v>0.12</v>
      </c>
      <c r="X26" s="94" t="s">
        <v>456</v>
      </c>
      <c r="Y26" s="89"/>
      <c r="Z26" s="89"/>
      <c r="AA26" s="89"/>
    </row>
    <row r="27" spans="1:27" ht="15">
      <c r="A27" s="90"/>
      <c r="B27" s="91"/>
      <c r="C27" s="91"/>
      <c r="D27" s="89"/>
      <c r="E27" s="89"/>
      <c r="F27" s="89"/>
      <c r="G27" s="89"/>
      <c r="H27" s="89"/>
      <c r="I27" s="89"/>
      <c r="J27" s="94">
        <v>3.6499999999999998E-2</v>
      </c>
      <c r="K27" s="94">
        <v>3.6499999999999998E-2</v>
      </c>
      <c r="L27" s="94">
        <v>3.6499999999999998E-2</v>
      </c>
      <c r="M27" s="89"/>
      <c r="N27" s="94">
        <v>3.6499999999999998E-2</v>
      </c>
      <c r="O27" s="94">
        <v>3.6499999999999998E-2</v>
      </c>
      <c r="P27" s="94">
        <v>3.6499999999999998E-2</v>
      </c>
      <c r="Q27" s="89"/>
      <c r="R27" s="94">
        <v>3.6499999999999998E-2</v>
      </c>
      <c r="S27" s="94">
        <v>3.6499999999999998E-2</v>
      </c>
      <c r="T27" s="94">
        <v>3.6499999999999998E-2</v>
      </c>
      <c r="U27" s="89"/>
      <c r="V27" s="94">
        <v>3.6499999999999998E-2</v>
      </c>
      <c r="W27" s="94">
        <v>3.6499999999999998E-2</v>
      </c>
      <c r="X27" s="94">
        <v>3.6499999999999998E-2</v>
      </c>
      <c r="Y27" s="89"/>
      <c r="Z27" s="89"/>
      <c r="AA27" s="89"/>
    </row>
    <row r="28" spans="1:27" ht="15">
      <c r="A28" s="90"/>
      <c r="B28" s="91"/>
      <c r="C28" s="91"/>
      <c r="D28" s="89"/>
      <c r="E28" s="89"/>
      <c r="F28" s="89"/>
      <c r="G28" s="89"/>
      <c r="H28" s="89"/>
      <c r="I28" s="89"/>
      <c r="J28" s="94">
        <v>0</v>
      </c>
      <c r="K28" s="94">
        <v>2.5000000000000001E-2</v>
      </c>
      <c r="L28" s="94">
        <v>0.05</v>
      </c>
      <c r="M28" s="89"/>
      <c r="N28" s="94">
        <v>0</v>
      </c>
      <c r="O28" s="94">
        <v>2.5000000000000001E-2</v>
      </c>
      <c r="P28" s="94">
        <v>0.05</v>
      </c>
      <c r="Q28" s="89"/>
      <c r="R28" s="94">
        <v>0</v>
      </c>
      <c r="S28" s="94">
        <v>2.5000000000000001E-2</v>
      </c>
      <c r="T28" s="94">
        <v>0.05</v>
      </c>
      <c r="U28" s="89"/>
      <c r="V28" s="94">
        <v>0</v>
      </c>
      <c r="W28" s="94">
        <v>2.5000000000000001E-2</v>
      </c>
      <c r="X28" s="94">
        <v>0.05</v>
      </c>
      <c r="Y28" s="89"/>
      <c r="Z28" s="89"/>
      <c r="AA28" s="89"/>
    </row>
    <row r="29" spans="1:27" ht="15">
      <c r="A29" s="106" t="s">
        <v>463</v>
      </c>
      <c r="B29" s="106"/>
      <c r="C29" s="106"/>
      <c r="D29" s="89"/>
      <c r="E29" s="89"/>
      <c r="F29" s="89"/>
      <c r="G29" s="89"/>
      <c r="H29" s="89"/>
      <c r="I29" s="89"/>
      <c r="J29" s="94">
        <v>0</v>
      </c>
      <c r="K29" s="94">
        <v>4.4999999999999998E-2</v>
      </c>
      <c r="L29" s="94">
        <v>4.4999999999999998E-2</v>
      </c>
      <c r="M29" s="89"/>
      <c r="N29" s="94">
        <v>0</v>
      </c>
      <c r="O29" s="94">
        <v>4.4999999999999998E-2</v>
      </c>
      <c r="P29" s="94">
        <v>4.4999999999999998E-2</v>
      </c>
      <c r="Q29" s="89"/>
      <c r="R29" s="94">
        <v>0</v>
      </c>
      <c r="S29" s="94">
        <v>4.4999999999999998E-2</v>
      </c>
      <c r="T29" s="94">
        <v>4.4999999999999998E-2</v>
      </c>
      <c r="U29" s="89"/>
      <c r="V29" s="94">
        <v>0</v>
      </c>
      <c r="W29" s="94">
        <v>4.4999999999999998E-2</v>
      </c>
      <c r="X29" s="94">
        <v>4.4999999999999998E-2</v>
      </c>
      <c r="Y29" s="89"/>
      <c r="Z29" s="89"/>
      <c r="AA29" s="89"/>
    </row>
    <row r="30" spans="1:27" ht="15">
      <c r="A30" s="91"/>
      <c r="B30" s="91"/>
      <c r="C30" s="91"/>
      <c r="D30" s="89"/>
      <c r="E30" s="89"/>
      <c r="F30" s="89"/>
      <c r="G30" s="89"/>
      <c r="H30" s="89"/>
      <c r="I30" s="89"/>
      <c r="J30" s="94">
        <v>0.19600000000000001</v>
      </c>
      <c r="K30" s="94">
        <v>0.2097</v>
      </c>
      <c r="L30" s="94">
        <v>0.24230000000000002</v>
      </c>
      <c r="M30" s="89"/>
      <c r="N30" s="94">
        <v>0.24</v>
      </c>
      <c r="O30" s="94">
        <v>0.25840000000000002</v>
      </c>
      <c r="P30" s="94">
        <v>0.27860000000000001</v>
      </c>
      <c r="Q30" s="89"/>
      <c r="R30" s="94">
        <v>0.111</v>
      </c>
      <c r="S30" s="94">
        <v>0.14019999999999999</v>
      </c>
      <c r="T30" s="94">
        <v>0.16800000000000001</v>
      </c>
      <c r="U30" s="89"/>
      <c r="V30" s="94" t="s">
        <v>456</v>
      </c>
      <c r="W30" s="94" t="s">
        <v>456</v>
      </c>
      <c r="X30" s="94" t="s">
        <v>456</v>
      </c>
      <c r="Y30" s="89"/>
      <c r="Z30" s="89"/>
      <c r="AA30" s="89"/>
    </row>
    <row r="31" spans="1:27" ht="15">
      <c r="A31" s="90"/>
      <c r="B31" s="91"/>
      <c r="C31" s="91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</row>
    <row r="32" spans="1:27" ht="15">
      <c r="A32" s="106"/>
      <c r="B32" s="106"/>
      <c r="C32" s="106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</row>
    <row r="33" spans="1:27" ht="15">
      <c r="A33" s="90"/>
      <c r="B33" s="91"/>
      <c r="C33" s="91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</row>
    <row r="34" spans="1:27" ht="45" customHeight="1">
      <c r="A34" s="107" t="str">
        <f>"Declaro para os devidos fins que, conforme legislação tributária municipal, a base de cálculo deste tipo de obra corresponde à "&amp;B10*100&amp;"% com a respectiva alíquota de "&amp;B11*100&amp;"%"</f>
        <v>Declaro para os devidos fins que, conforme legislação tributária municipal, a base de cálculo deste tipo de obra corresponde à 40% com a respectiva alíquota de 2%</v>
      </c>
      <c r="B34" s="108"/>
      <c r="C34" s="109"/>
      <c r="D34" s="89"/>
      <c r="E34" s="89"/>
      <c r="F34" s="103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</row>
    <row r="35" spans="1:27" ht="15">
      <c r="A35" s="90"/>
      <c r="B35" s="91"/>
      <c r="C35" s="91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</row>
    <row r="36" spans="1:27" ht="45" customHeight="1">
      <c r="A36" s="110" t="str">
        <f>"Declaro para os devidos fins que o regime de Contribuição Previdenciária sobre a Receita Bruta adotado para elaboração do orçamento foi "&amp;IF('TIPO 1 bloco-220 v'!E7=BDI!C26*100,"COM","SEM")&amp;" Desoneração, e que esta é a alternativa mais adequada para a Administração Pública."</f>
        <v>Declaro para os devidos fins que o regime de Contribuição Previdenciária sobre a Receita Bruta adotado para elaboração do orçamento foi COM Desoneração, e que esta é a alternativa mais adequada para a Administração Pública.</v>
      </c>
      <c r="B36" s="111"/>
      <c r="C36" s="112"/>
      <c r="D36" s="89"/>
      <c r="E36" s="102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</row>
    <row r="37" spans="1:27" ht="15">
      <c r="A37" s="90"/>
      <c r="B37" s="91"/>
      <c r="C37" s="91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</row>
    <row r="38" spans="1:27" ht="15">
      <c r="A38" s="90" t="s">
        <v>464</v>
      </c>
      <c r="B38" s="91"/>
      <c r="C38" s="91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</row>
    <row r="39" spans="1:27" ht="45" customHeight="1">
      <c r="A39" s="113"/>
      <c r="B39" s="114"/>
      <c r="C39" s="115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</row>
    <row r="40" spans="1:27" ht="15">
      <c r="A40" s="90"/>
      <c r="B40" s="91"/>
      <c r="C40" s="91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</row>
    <row r="41" spans="1:27" ht="15">
      <c r="A41" s="90"/>
      <c r="B41" s="91"/>
      <c r="C41" s="91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</row>
    <row r="42" spans="1:27" ht="15">
      <c r="A42" s="90"/>
      <c r="B42" s="91"/>
      <c r="C42" s="91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</row>
    <row r="43" spans="1:27" ht="15">
      <c r="A43" s="90"/>
      <c r="B43" s="90"/>
      <c r="C43" s="91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</row>
    <row r="44" spans="1:27" ht="15">
      <c r="A44" s="90"/>
      <c r="B44" s="90"/>
      <c r="C44" s="90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</row>
    <row r="45" spans="1:27" ht="15">
      <c r="A45" s="90"/>
      <c r="B45" s="90"/>
      <c r="C45" s="91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</row>
    <row r="46" spans="1:27" ht="15">
      <c r="A46" s="90"/>
      <c r="B46" s="91"/>
      <c r="C46" s="91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</row>
    <row r="47" spans="1:27" ht="15">
      <c r="A47" s="90"/>
      <c r="B47" s="91"/>
      <c r="C47" s="91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</row>
    <row r="48" spans="1:27" ht="15">
      <c r="A48" s="90"/>
      <c r="B48" s="91"/>
      <c r="C48" s="91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</row>
    <row r="49" spans="1:27" ht="15">
      <c r="A49" s="90"/>
      <c r="B49" s="91"/>
      <c r="C49" s="91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</row>
    <row r="50" spans="1:27">
      <c r="A50" s="116" t="s">
        <v>465</v>
      </c>
      <c r="B50" s="116"/>
      <c r="C50" s="116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</row>
    <row r="51" spans="1:27">
      <c r="A51" s="105" t="s">
        <v>467</v>
      </c>
      <c r="B51" s="105"/>
      <c r="C51" s="105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</row>
    <row r="52" spans="1:27">
      <c r="A52" s="105" t="s">
        <v>468</v>
      </c>
      <c r="B52" s="105"/>
      <c r="C52" s="105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</row>
    <row r="53" spans="1:27">
      <c r="A53" s="105" t="s">
        <v>469</v>
      </c>
      <c r="B53" s="105"/>
      <c r="C53" s="105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</row>
    <row r="54" spans="1:27" ht="15">
      <c r="A54" s="90"/>
      <c r="B54" s="91"/>
      <c r="C54" s="91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</row>
    <row r="55" spans="1:27" ht="15">
      <c r="A55" s="90"/>
      <c r="B55" s="91"/>
      <c r="C55" s="91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</row>
    <row r="56" spans="1:27" ht="15">
      <c r="A56" s="90"/>
      <c r="B56" s="91"/>
      <c r="C56" s="91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</row>
    <row r="57" spans="1:27" ht="15">
      <c r="A57" s="90"/>
      <c r="B57" s="91"/>
      <c r="C57" s="91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</row>
    <row r="58" spans="1:27" ht="15">
      <c r="A58" s="90"/>
      <c r="B58" s="91"/>
      <c r="C58" s="91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</row>
    <row r="59" spans="1:27" ht="15">
      <c r="A59" s="90"/>
      <c r="B59" s="91"/>
      <c r="C59" s="91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</row>
    <row r="60" spans="1:27" ht="15">
      <c r="A60" s="90"/>
      <c r="B60" s="91"/>
      <c r="C60" s="98" t="str">
        <f>"Abelardo Luz, "&amp;UPPER(LEFT(TEXT('TIPO 1 bloco-220 v'!E5,"mmmm")&amp;" de "&amp;TEXT('TIPO 1 bloco-220 v'!E5,"aaaa"),1))&amp;LOWER(RIGHT(TEXT('TIPO 1 bloco-220 v'!E5,"mmmm")&amp;" de "&amp;TEXT('TIPO 1 bloco-220 v'!E5,"aaaa"),LEN(TEXT('TIPO 1 bloco-220 v'!E5,"mmmm")&amp;" de "&amp;TEXT('TIPO 1 bloco-220 v'!E5,"aaaa"))-1))</f>
        <v>Abelardo Luz, Abril de 2023</v>
      </c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</row>
    <row r="63" spans="1:27">
      <c r="A63" s="104"/>
    </row>
    <row r="64" spans="1:27">
      <c r="A64" s="104"/>
    </row>
  </sheetData>
  <sheetProtection algorithmName="SHA-512" hashValue="mfIBdnUL6gVsaBaV0u4KgOYfLE/yoNKpAu5wTFWaSKsMvN+rx2gkhfP7gG3nrPLfAj+8YBZqCd4eIHDtK6eg4w==" saltValue="YjYW6PA2+HHCHmAv8pukgg==" spinCount="100000" sheet="1" objects="1" scenarios="1"/>
  <mergeCells count="20">
    <mergeCell ref="A29:C29"/>
    <mergeCell ref="A1:C1"/>
    <mergeCell ref="A2:C2"/>
    <mergeCell ref="A3:C3"/>
    <mergeCell ref="A4:C4"/>
    <mergeCell ref="A6:C6"/>
    <mergeCell ref="A7:C7"/>
    <mergeCell ref="A8:C8"/>
    <mergeCell ref="B10:C10"/>
    <mergeCell ref="B11:C11"/>
    <mergeCell ref="A13:C13"/>
    <mergeCell ref="A14:C14"/>
    <mergeCell ref="A52:C52"/>
    <mergeCell ref="A53:C53"/>
    <mergeCell ref="A32:C32"/>
    <mergeCell ref="A34:C34"/>
    <mergeCell ref="A36:C36"/>
    <mergeCell ref="A39:C39"/>
    <mergeCell ref="A50:C50"/>
    <mergeCell ref="A51:C51"/>
  </mergeCells>
  <phoneticPr fontId="14" type="noConversion"/>
  <conditionalFormatting sqref="E17:E25">
    <cfRule type="cellIs" dxfId="2" priority="1" stopIfTrue="1" operator="equal">
      <formula>"Fora do intervalo"</formula>
    </cfRule>
    <cfRule type="cellIs" dxfId="1" priority="2" stopIfTrue="1" operator="equal">
      <formula>"Ok"</formula>
    </cfRule>
  </conditionalFormatting>
  <dataValidations count="1">
    <dataValidation type="list" allowBlank="1" showInputMessage="1" showErrorMessage="1" sqref="A14:C14">
      <formula1>$Z$10:$Z$17</formula1>
    </dataValidation>
  </dataValidations>
  <pageMargins left="0.78740157499999996" right="0.78740157499999996" top="0.984251969" bottom="0.984251969" header="0.49212598499999999" footer="0.49212598499999999"/>
  <pageSetup paperSize="9" scale="73" orientation="portrait" r:id="rId1"/>
  <headerFooter alignWithMargins="0"/>
  <colBreaks count="1" manualBreakCount="1">
    <brk id="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9"/>
  <sheetViews>
    <sheetView showGridLines="0" tabSelected="1" view="pageBreakPreview" zoomScaleNormal="80" zoomScaleSheetLayoutView="100" workbookViewId="0">
      <pane xSplit="1" ySplit="9" topLeftCell="B10" activePane="bottomRight" state="frozen"/>
      <selection activeCell="A617" sqref="A617:IV618"/>
      <selection pane="topRight" activeCell="A617" sqref="A617:IV618"/>
      <selection pane="bottomLeft" activeCell="A617" sqref="A617:IV618"/>
      <selection pane="bottomRight" activeCell="B264" sqref="B264"/>
    </sheetView>
  </sheetViews>
  <sheetFormatPr defaultRowHeight="12.75" outlineLevelRow="1"/>
  <cols>
    <col min="1" max="1" width="7.125" style="6" customWidth="1"/>
    <col min="2" max="2" width="65.875" style="7" customWidth="1"/>
    <col min="3" max="3" width="6.625" style="5" customWidth="1"/>
    <col min="4" max="4" width="13.25" style="26" customWidth="1"/>
    <col min="5" max="5" width="11.375" style="25" customWidth="1"/>
    <col min="6" max="6" width="13.25" style="1" customWidth="1"/>
    <col min="7" max="7" width="9" style="1" customWidth="1"/>
    <col min="8" max="16384" width="9" style="1"/>
  </cols>
  <sheetData>
    <row r="1" spans="1:8" ht="12.75" customHeight="1">
      <c r="A1" s="129" t="s">
        <v>111</v>
      </c>
      <c r="B1" s="130"/>
      <c r="C1" s="130"/>
      <c r="D1" s="130"/>
      <c r="E1" s="130"/>
      <c r="F1" s="131"/>
      <c r="G1" s="72"/>
    </row>
    <row r="2" spans="1:8" ht="14.25" customHeight="1">
      <c r="A2" s="132"/>
      <c r="B2" s="133"/>
      <c r="C2" s="133"/>
      <c r="D2" s="133"/>
      <c r="E2" s="133"/>
      <c r="F2" s="134"/>
      <c r="G2" s="72"/>
    </row>
    <row r="3" spans="1:8" ht="15" customHeight="1" thickBot="1">
      <c r="A3" s="135"/>
      <c r="B3" s="136"/>
      <c r="C3" s="136"/>
      <c r="D3" s="136"/>
      <c r="E3" s="136"/>
      <c r="F3" s="137"/>
      <c r="G3" s="72"/>
    </row>
    <row r="4" spans="1:8" ht="20.100000000000001" customHeight="1">
      <c r="A4" s="138"/>
      <c r="B4" s="139"/>
      <c r="C4" s="139"/>
      <c r="D4" s="140"/>
      <c r="E4" s="140"/>
      <c r="F4" s="139"/>
      <c r="G4" s="2"/>
    </row>
    <row r="5" spans="1:8" ht="24.95" customHeight="1">
      <c r="A5" s="141"/>
      <c r="B5" s="142" t="s">
        <v>218</v>
      </c>
      <c r="C5" s="143"/>
      <c r="D5" s="144" t="s">
        <v>388</v>
      </c>
      <c r="E5" s="162">
        <v>45033</v>
      </c>
      <c r="F5" s="145"/>
      <c r="G5" s="3"/>
    </row>
    <row r="6" spans="1:8" ht="20.100000000000001" customHeight="1">
      <c r="A6" s="146"/>
      <c r="B6" s="141"/>
      <c r="C6" s="147"/>
      <c r="D6" s="147"/>
      <c r="E6" s="147"/>
      <c r="F6" s="147"/>
      <c r="G6" s="73"/>
    </row>
    <row r="7" spans="1:8" ht="20.100000000000001" customHeight="1">
      <c r="A7" s="148"/>
      <c r="B7" s="149" t="s">
        <v>173</v>
      </c>
      <c r="C7" s="150"/>
      <c r="D7" s="151" t="s">
        <v>390</v>
      </c>
      <c r="E7" s="163">
        <f>BDI!C26*100</f>
        <v>26.3</v>
      </c>
      <c r="F7" s="152"/>
      <c r="G7" s="77"/>
    </row>
    <row r="8" spans="1:8" ht="20.100000000000001" customHeight="1" thickBot="1">
      <c r="A8" s="153"/>
      <c r="B8" s="154"/>
      <c r="C8" s="153"/>
      <c r="D8" s="155"/>
      <c r="E8" s="156"/>
      <c r="F8" s="157"/>
      <c r="G8" s="44"/>
    </row>
    <row r="9" spans="1:8" ht="28.5" customHeight="1" thickBot="1">
      <c r="A9" s="158" t="s">
        <v>112</v>
      </c>
      <c r="B9" s="158" t="s">
        <v>113</v>
      </c>
      <c r="C9" s="158" t="s">
        <v>114</v>
      </c>
      <c r="D9" s="159" t="s">
        <v>205</v>
      </c>
      <c r="E9" s="160" t="s">
        <v>5</v>
      </c>
      <c r="F9" s="161" t="s">
        <v>115</v>
      </c>
      <c r="G9" s="126"/>
      <c r="H9" s="4"/>
    </row>
    <row r="10" spans="1:8" ht="20.100000000000001" customHeight="1">
      <c r="A10" s="36"/>
      <c r="B10" s="17"/>
      <c r="C10" s="36"/>
      <c r="D10" s="28"/>
      <c r="E10" s="27"/>
      <c r="F10" s="4"/>
      <c r="G10" s="4"/>
      <c r="H10" s="4"/>
    </row>
    <row r="11" spans="1:8" ht="20.100000000000001" customHeight="1">
      <c r="A11" s="61">
        <v>1</v>
      </c>
      <c r="B11" s="62" t="s">
        <v>121</v>
      </c>
      <c r="C11" s="62"/>
      <c r="D11" s="63"/>
      <c r="E11" s="64"/>
      <c r="F11" s="63">
        <f>F34</f>
        <v>0</v>
      </c>
      <c r="G11" s="79"/>
      <c r="H11" s="4"/>
    </row>
    <row r="12" spans="1:8" ht="20.100000000000001" customHeight="1" outlineLevel="1">
      <c r="A12" s="8"/>
      <c r="B12" s="13" t="s">
        <v>123</v>
      </c>
      <c r="C12" s="13"/>
      <c r="D12" s="31"/>
      <c r="E12" s="74"/>
      <c r="F12" s="75"/>
      <c r="G12" s="127"/>
      <c r="H12" s="4"/>
    </row>
    <row r="13" spans="1:8" ht="30" customHeight="1" outlineLevel="1">
      <c r="A13" s="11" t="s">
        <v>219</v>
      </c>
      <c r="B13" s="34" t="s">
        <v>394</v>
      </c>
      <c r="C13" s="37" t="s">
        <v>116</v>
      </c>
      <c r="D13" s="31">
        <v>10</v>
      </c>
      <c r="E13" s="164"/>
      <c r="F13" s="75">
        <f t="shared" ref="F13:F33" si="0">TRUNC(D13*E13,2)</f>
        <v>0</v>
      </c>
      <c r="G13" s="127"/>
      <c r="H13" s="4"/>
    </row>
    <row r="14" spans="1:8" s="35" customFormat="1" ht="30" customHeight="1" outlineLevel="1">
      <c r="A14" s="11" t="s">
        <v>220</v>
      </c>
      <c r="B14" s="34" t="s">
        <v>179</v>
      </c>
      <c r="C14" s="37" t="s">
        <v>116</v>
      </c>
      <c r="D14" s="31">
        <v>5</v>
      </c>
      <c r="E14" s="164"/>
      <c r="F14" s="75">
        <f t="shared" si="0"/>
        <v>0</v>
      </c>
      <c r="G14" s="127"/>
      <c r="H14" s="4"/>
    </row>
    <row r="15" spans="1:8" ht="30" customHeight="1" outlineLevel="1">
      <c r="A15" s="11" t="s">
        <v>221</v>
      </c>
      <c r="B15" s="34" t="s">
        <v>178</v>
      </c>
      <c r="C15" s="37" t="s">
        <v>116</v>
      </c>
      <c r="D15" s="31">
        <v>4</v>
      </c>
      <c r="E15" s="164"/>
      <c r="F15" s="75">
        <f t="shared" si="0"/>
        <v>0</v>
      </c>
      <c r="G15" s="127"/>
      <c r="H15" s="4"/>
    </row>
    <row r="16" spans="1:8" ht="30" customHeight="1" outlineLevel="1">
      <c r="A16" s="11" t="s">
        <v>222</v>
      </c>
      <c r="B16" s="34" t="s">
        <v>395</v>
      </c>
      <c r="C16" s="37" t="s">
        <v>116</v>
      </c>
      <c r="D16" s="31">
        <v>6</v>
      </c>
      <c r="E16" s="164"/>
      <c r="F16" s="75">
        <f t="shared" si="0"/>
        <v>0</v>
      </c>
      <c r="G16" s="127"/>
      <c r="H16" s="4"/>
    </row>
    <row r="17" spans="1:8" ht="30" customHeight="1" outlineLevel="1">
      <c r="A17" s="11" t="s">
        <v>223</v>
      </c>
      <c r="B17" s="34" t="s">
        <v>177</v>
      </c>
      <c r="C17" s="37" t="s">
        <v>116</v>
      </c>
      <c r="D17" s="31">
        <v>10</v>
      </c>
      <c r="E17" s="164"/>
      <c r="F17" s="75">
        <f t="shared" si="0"/>
        <v>0</v>
      </c>
      <c r="G17" s="127"/>
      <c r="H17" s="4"/>
    </row>
    <row r="18" spans="1:8" ht="30" customHeight="1" outlineLevel="1">
      <c r="A18" s="11" t="s">
        <v>224</v>
      </c>
      <c r="B18" s="34" t="s">
        <v>396</v>
      </c>
      <c r="C18" s="37" t="s">
        <v>116</v>
      </c>
      <c r="D18" s="31">
        <v>16</v>
      </c>
      <c r="E18" s="164"/>
      <c r="F18" s="75">
        <f t="shared" si="0"/>
        <v>0</v>
      </c>
      <c r="G18" s="127"/>
      <c r="H18" s="4"/>
    </row>
    <row r="19" spans="1:8" ht="20.100000000000001" customHeight="1" outlineLevel="1">
      <c r="A19" s="11"/>
      <c r="B19" s="15" t="s">
        <v>140</v>
      </c>
      <c r="C19" s="11"/>
      <c r="D19" s="31"/>
      <c r="E19" s="74"/>
      <c r="F19" s="75"/>
      <c r="G19" s="127"/>
      <c r="H19" s="4"/>
    </row>
    <row r="20" spans="1:8" ht="20.100000000000001" customHeight="1" outlineLevel="1">
      <c r="A20" s="11" t="s">
        <v>225</v>
      </c>
      <c r="B20" s="34" t="s">
        <v>134</v>
      </c>
      <c r="C20" s="37" t="s">
        <v>116</v>
      </c>
      <c r="D20" s="31">
        <v>51</v>
      </c>
      <c r="E20" s="164"/>
      <c r="F20" s="75">
        <f t="shared" si="0"/>
        <v>0</v>
      </c>
      <c r="G20" s="127"/>
      <c r="H20" s="4"/>
    </row>
    <row r="21" spans="1:8" ht="20.100000000000001" customHeight="1" outlineLevel="1">
      <c r="A21" s="11"/>
      <c r="B21" s="15" t="s">
        <v>155</v>
      </c>
      <c r="C21" s="11"/>
      <c r="D21" s="31"/>
      <c r="E21" s="74"/>
      <c r="F21" s="75"/>
      <c r="G21" s="127"/>
      <c r="H21" s="4"/>
    </row>
    <row r="22" spans="1:8" ht="27.75" customHeight="1" outlineLevel="1">
      <c r="A22" s="11" t="s">
        <v>226</v>
      </c>
      <c r="B22" s="34" t="s">
        <v>186</v>
      </c>
      <c r="C22" s="11" t="s">
        <v>118</v>
      </c>
      <c r="D22" s="31">
        <v>3.36</v>
      </c>
      <c r="E22" s="164"/>
      <c r="F22" s="75">
        <f t="shared" si="0"/>
        <v>0</v>
      </c>
      <c r="G22" s="127"/>
      <c r="H22" s="4"/>
    </row>
    <row r="23" spans="1:8" ht="27.75" customHeight="1" outlineLevel="1">
      <c r="A23" s="11" t="s">
        <v>227</v>
      </c>
      <c r="B23" s="34" t="s">
        <v>175</v>
      </c>
      <c r="C23" s="11" t="s">
        <v>118</v>
      </c>
      <c r="D23" s="31">
        <v>5.04</v>
      </c>
      <c r="E23" s="164"/>
      <c r="F23" s="75">
        <f t="shared" si="0"/>
        <v>0</v>
      </c>
      <c r="G23" s="127"/>
      <c r="H23" s="4"/>
    </row>
    <row r="24" spans="1:8" ht="27.75" customHeight="1" outlineLevel="1">
      <c r="A24" s="11" t="s">
        <v>228</v>
      </c>
      <c r="B24" s="34" t="s">
        <v>176</v>
      </c>
      <c r="C24" s="11" t="s">
        <v>118</v>
      </c>
      <c r="D24" s="31">
        <v>5.25</v>
      </c>
      <c r="E24" s="164"/>
      <c r="F24" s="75">
        <f t="shared" si="0"/>
        <v>0</v>
      </c>
      <c r="G24" s="127"/>
      <c r="H24" s="4"/>
    </row>
    <row r="25" spans="1:8" s="14" customFormat="1" ht="20.100000000000001" customHeight="1" outlineLevel="1">
      <c r="A25" s="11"/>
      <c r="B25" s="13" t="s">
        <v>136</v>
      </c>
      <c r="C25" s="13"/>
      <c r="D25" s="31"/>
      <c r="E25" s="74"/>
      <c r="F25" s="75"/>
      <c r="G25" s="127"/>
      <c r="H25" s="4"/>
    </row>
    <row r="26" spans="1:8" s="14" customFormat="1" ht="27.75" customHeight="1" outlineLevel="1">
      <c r="A26" s="11" t="s">
        <v>229</v>
      </c>
      <c r="B26" s="34" t="s">
        <v>397</v>
      </c>
      <c r="C26" s="37" t="s">
        <v>118</v>
      </c>
      <c r="D26" s="31">
        <v>1.84</v>
      </c>
      <c r="E26" s="164"/>
      <c r="F26" s="75">
        <f t="shared" si="0"/>
        <v>0</v>
      </c>
      <c r="G26" s="127"/>
      <c r="H26" s="4"/>
    </row>
    <row r="27" spans="1:8" s="14" customFormat="1" ht="20.100000000000001" customHeight="1" outlineLevel="1">
      <c r="A27" s="11"/>
      <c r="B27" s="13" t="s">
        <v>137</v>
      </c>
      <c r="C27" s="13"/>
      <c r="D27" s="31"/>
      <c r="E27" s="74"/>
      <c r="F27" s="75">
        <f t="shared" si="0"/>
        <v>0</v>
      </c>
      <c r="G27" s="127"/>
      <c r="H27" s="4"/>
    </row>
    <row r="28" spans="1:8" s="14" customFormat="1" ht="31.5" customHeight="1" outlineLevel="1">
      <c r="A28" s="11" t="s">
        <v>230</v>
      </c>
      <c r="B28" s="34" t="s">
        <v>160</v>
      </c>
      <c r="C28" s="11" t="s">
        <v>118</v>
      </c>
      <c r="D28" s="31">
        <v>20.25</v>
      </c>
      <c r="E28" s="164"/>
      <c r="F28" s="75">
        <f t="shared" si="0"/>
        <v>0</v>
      </c>
      <c r="G28" s="127"/>
      <c r="H28" s="4"/>
    </row>
    <row r="29" spans="1:8" ht="20.100000000000001" customHeight="1" outlineLevel="1">
      <c r="A29" s="11"/>
      <c r="B29" s="15" t="s">
        <v>88</v>
      </c>
      <c r="C29" s="11"/>
      <c r="D29" s="31"/>
      <c r="E29" s="74"/>
      <c r="F29" s="75"/>
      <c r="G29" s="127"/>
      <c r="H29" s="4"/>
    </row>
    <row r="30" spans="1:8" ht="20.100000000000001" customHeight="1" outlineLevel="1">
      <c r="A30" s="11" t="s">
        <v>231</v>
      </c>
      <c r="B30" s="34" t="s">
        <v>69</v>
      </c>
      <c r="C30" s="11" t="s">
        <v>118</v>
      </c>
      <c r="D30" s="31">
        <v>21.28</v>
      </c>
      <c r="E30" s="164"/>
      <c r="F30" s="75">
        <f t="shared" si="0"/>
        <v>0</v>
      </c>
      <c r="G30" s="127"/>
      <c r="H30" s="4"/>
    </row>
    <row r="31" spans="1:8" ht="20.100000000000001" customHeight="1" outlineLevel="1">
      <c r="A31" s="11"/>
      <c r="B31" s="15" t="s">
        <v>139</v>
      </c>
      <c r="C31" s="11"/>
      <c r="D31" s="31"/>
      <c r="E31" s="74"/>
      <c r="F31" s="75"/>
      <c r="G31" s="127"/>
      <c r="H31" s="4"/>
    </row>
    <row r="32" spans="1:8" ht="20.100000000000001" customHeight="1" outlineLevel="1">
      <c r="A32" s="11" t="s">
        <v>232</v>
      </c>
      <c r="B32" s="34" t="s">
        <v>200</v>
      </c>
      <c r="C32" s="11" t="s">
        <v>118</v>
      </c>
      <c r="D32" s="31">
        <v>145.19999999999999</v>
      </c>
      <c r="E32" s="164"/>
      <c r="F32" s="75">
        <f t="shared" si="0"/>
        <v>0</v>
      </c>
      <c r="G32" s="127"/>
      <c r="H32" s="4"/>
    </row>
    <row r="33" spans="1:8" ht="30" customHeight="1" outlineLevel="1">
      <c r="A33" s="11" t="s">
        <v>233</v>
      </c>
      <c r="B33" s="34" t="s">
        <v>187</v>
      </c>
      <c r="C33" s="11" t="s">
        <v>118</v>
      </c>
      <c r="D33" s="31">
        <v>11.03</v>
      </c>
      <c r="E33" s="164"/>
      <c r="F33" s="75">
        <f t="shared" si="0"/>
        <v>0</v>
      </c>
      <c r="G33" s="127"/>
      <c r="H33" s="4"/>
    </row>
    <row r="34" spans="1:8" ht="20.100000000000001" customHeight="1" outlineLevel="1">
      <c r="A34" s="39"/>
      <c r="B34" s="40"/>
      <c r="C34" s="40"/>
      <c r="D34" s="45"/>
      <c r="E34" s="70"/>
      <c r="F34" s="65">
        <f>SUM(F12:F33)</f>
        <v>0</v>
      </c>
      <c r="G34" s="80"/>
      <c r="H34" s="4"/>
    </row>
    <row r="35" spans="1:8" ht="20.100000000000001" customHeight="1">
      <c r="A35" s="67"/>
      <c r="B35" s="68"/>
      <c r="C35" s="67"/>
      <c r="D35" s="69"/>
      <c r="E35" s="70"/>
      <c r="F35" s="71"/>
      <c r="G35" s="4"/>
      <c r="H35" s="4"/>
    </row>
    <row r="36" spans="1:8" ht="20.100000000000001" customHeight="1">
      <c r="A36" s="61">
        <v>2</v>
      </c>
      <c r="B36" s="62" t="s">
        <v>143</v>
      </c>
      <c r="C36" s="62"/>
      <c r="D36" s="63"/>
      <c r="E36" s="64"/>
      <c r="F36" s="63">
        <f>F40</f>
        <v>0</v>
      </c>
      <c r="G36" s="79"/>
      <c r="H36" s="4"/>
    </row>
    <row r="37" spans="1:8" ht="20.100000000000001" customHeight="1" outlineLevel="1">
      <c r="A37" s="11" t="s">
        <v>234</v>
      </c>
      <c r="B37" s="34" t="s">
        <v>166</v>
      </c>
      <c r="C37" s="11" t="s">
        <v>120</v>
      </c>
      <c r="D37" s="31">
        <v>191.3</v>
      </c>
      <c r="E37" s="164"/>
      <c r="F37" s="75">
        <f t="shared" ref="F37:F39" si="1">TRUNC(D37*E37,2)</f>
        <v>0</v>
      </c>
      <c r="G37" s="127"/>
      <c r="H37" s="4"/>
    </row>
    <row r="38" spans="1:8" ht="30" customHeight="1" outlineLevel="1">
      <c r="A38" s="11" t="s">
        <v>235</v>
      </c>
      <c r="B38" s="34" t="s">
        <v>181</v>
      </c>
      <c r="C38" s="11" t="s">
        <v>118</v>
      </c>
      <c r="D38" s="31">
        <v>20</v>
      </c>
      <c r="E38" s="164"/>
      <c r="F38" s="75">
        <f t="shared" si="1"/>
        <v>0</v>
      </c>
      <c r="G38" s="127"/>
      <c r="H38" s="4"/>
    </row>
    <row r="39" spans="1:8" ht="30" customHeight="1" outlineLevel="1">
      <c r="A39" s="11" t="s">
        <v>236</v>
      </c>
      <c r="B39" s="34" t="s">
        <v>35</v>
      </c>
      <c r="C39" s="11" t="s">
        <v>118</v>
      </c>
      <c r="D39" s="31">
        <v>738.27</v>
      </c>
      <c r="E39" s="164"/>
      <c r="F39" s="75">
        <f t="shared" si="1"/>
        <v>0</v>
      </c>
      <c r="G39" s="127"/>
      <c r="H39" s="4"/>
    </row>
    <row r="40" spans="1:8" ht="20.100000000000001" customHeight="1" outlineLevel="1">
      <c r="A40" s="39"/>
      <c r="B40" s="40"/>
      <c r="C40" s="40"/>
      <c r="D40" s="45"/>
      <c r="E40" s="70"/>
      <c r="F40" s="65">
        <f>SUM(F37:F39)</f>
        <v>0</v>
      </c>
      <c r="G40" s="80"/>
      <c r="H40" s="4"/>
    </row>
    <row r="41" spans="1:8" ht="20.100000000000001" customHeight="1">
      <c r="A41" s="67"/>
      <c r="B41" s="68"/>
      <c r="C41" s="67"/>
      <c r="D41" s="69"/>
      <c r="E41" s="70"/>
      <c r="F41" s="71"/>
      <c r="G41" s="4"/>
      <c r="H41" s="4"/>
    </row>
    <row r="42" spans="1:8" ht="20.100000000000001" customHeight="1">
      <c r="A42" s="61">
        <v>3</v>
      </c>
      <c r="B42" s="62" t="s">
        <v>201</v>
      </c>
      <c r="C42" s="62"/>
      <c r="D42" s="63"/>
      <c r="E42" s="64"/>
      <c r="F42" s="63">
        <f>F55</f>
        <v>0</v>
      </c>
      <c r="G42" s="79"/>
      <c r="H42" s="4"/>
    </row>
    <row r="43" spans="1:8" ht="20.100000000000001" customHeight="1" outlineLevel="1">
      <c r="A43" s="11" t="s">
        <v>237</v>
      </c>
      <c r="B43" s="34" t="s">
        <v>398</v>
      </c>
      <c r="C43" s="11" t="s">
        <v>118</v>
      </c>
      <c r="D43" s="31">
        <v>23.72</v>
      </c>
      <c r="E43" s="164"/>
      <c r="F43" s="75">
        <f t="shared" ref="F43:F54" si="2">TRUNC(D43*E43,2)</f>
        <v>0</v>
      </c>
      <c r="G43" s="127"/>
      <c r="H43" s="4"/>
    </row>
    <row r="44" spans="1:8" ht="20.100000000000001" customHeight="1" outlineLevel="1">
      <c r="A44" s="11" t="s">
        <v>238</v>
      </c>
      <c r="B44" s="34" t="s">
        <v>183</v>
      </c>
      <c r="C44" s="11" t="s">
        <v>118</v>
      </c>
      <c r="D44" s="31">
        <v>394.33</v>
      </c>
      <c r="E44" s="164"/>
      <c r="F44" s="75">
        <f t="shared" si="2"/>
        <v>0</v>
      </c>
      <c r="G44" s="127"/>
      <c r="H44" s="4"/>
    </row>
    <row r="45" spans="1:8" ht="30" customHeight="1" outlineLevel="1">
      <c r="A45" s="11" t="s">
        <v>239</v>
      </c>
      <c r="B45" s="23" t="s">
        <v>399</v>
      </c>
      <c r="C45" s="22" t="s">
        <v>118</v>
      </c>
      <c r="D45" s="31">
        <v>27.9</v>
      </c>
      <c r="E45" s="164"/>
      <c r="F45" s="75">
        <f t="shared" si="2"/>
        <v>0</v>
      </c>
      <c r="G45" s="127"/>
      <c r="H45" s="4"/>
    </row>
    <row r="46" spans="1:8" ht="30" customHeight="1" outlineLevel="1">
      <c r="A46" s="11" t="s">
        <v>240</v>
      </c>
      <c r="B46" s="34" t="s">
        <v>400</v>
      </c>
      <c r="C46" s="22" t="s">
        <v>118</v>
      </c>
      <c r="D46" s="31">
        <v>22.68</v>
      </c>
      <c r="E46" s="164"/>
      <c r="F46" s="75">
        <f t="shared" si="2"/>
        <v>0</v>
      </c>
      <c r="G46" s="127"/>
      <c r="H46" s="4"/>
    </row>
    <row r="47" spans="1:8" s="35" customFormat="1" ht="27.75" customHeight="1" outlineLevel="1">
      <c r="A47" s="11" t="s">
        <v>241</v>
      </c>
      <c r="B47" s="34" t="s">
        <v>71</v>
      </c>
      <c r="C47" s="11" t="s">
        <v>120</v>
      </c>
      <c r="D47" s="31">
        <v>41.13</v>
      </c>
      <c r="E47" s="164"/>
      <c r="F47" s="75">
        <f t="shared" si="2"/>
        <v>0</v>
      </c>
      <c r="G47" s="127"/>
      <c r="H47" s="4"/>
    </row>
    <row r="48" spans="1:8" s="35" customFormat="1" ht="20.100000000000001" customHeight="1" outlineLevel="1">
      <c r="A48" s="11"/>
      <c r="B48" s="15" t="s">
        <v>138</v>
      </c>
      <c r="C48" s="11"/>
      <c r="D48" s="31"/>
      <c r="E48" s="74"/>
      <c r="F48" s="75"/>
      <c r="G48" s="127"/>
      <c r="H48" s="4"/>
    </row>
    <row r="49" spans="1:8" ht="30" customHeight="1" outlineLevel="1">
      <c r="A49" s="11" t="s">
        <v>242</v>
      </c>
      <c r="B49" s="34" t="s">
        <v>401</v>
      </c>
      <c r="C49" s="11" t="s">
        <v>118</v>
      </c>
      <c r="D49" s="31">
        <v>67.22</v>
      </c>
      <c r="E49" s="164"/>
      <c r="F49" s="75">
        <f t="shared" si="2"/>
        <v>0</v>
      </c>
      <c r="G49" s="127"/>
      <c r="H49" s="4"/>
    </row>
    <row r="50" spans="1:8" ht="20.100000000000001" customHeight="1" outlineLevel="1">
      <c r="A50" s="11" t="s">
        <v>243</v>
      </c>
      <c r="B50" s="34" t="s">
        <v>156</v>
      </c>
      <c r="C50" s="11" t="s">
        <v>118</v>
      </c>
      <c r="D50" s="31">
        <v>4.8600000000000003</v>
      </c>
      <c r="E50" s="164"/>
      <c r="F50" s="75">
        <f t="shared" si="2"/>
        <v>0</v>
      </c>
      <c r="G50" s="127"/>
      <c r="H50" s="4"/>
    </row>
    <row r="51" spans="1:8" ht="20.100000000000001" customHeight="1" outlineLevel="1">
      <c r="A51" s="11" t="s">
        <v>244</v>
      </c>
      <c r="B51" s="34" t="s">
        <v>157</v>
      </c>
      <c r="C51" s="11" t="s">
        <v>118</v>
      </c>
      <c r="D51" s="31">
        <v>8.64</v>
      </c>
      <c r="E51" s="164"/>
      <c r="F51" s="75">
        <f t="shared" si="2"/>
        <v>0</v>
      </c>
      <c r="G51" s="127"/>
      <c r="H51" s="4"/>
    </row>
    <row r="52" spans="1:8" ht="30" customHeight="1" outlineLevel="1">
      <c r="A52" s="11" t="s">
        <v>245</v>
      </c>
      <c r="B52" s="34" t="s">
        <v>184</v>
      </c>
      <c r="C52" s="11" t="s">
        <v>120</v>
      </c>
      <c r="D52" s="31">
        <v>23.1</v>
      </c>
      <c r="E52" s="164"/>
      <c r="F52" s="75">
        <f t="shared" si="2"/>
        <v>0</v>
      </c>
      <c r="G52" s="127"/>
      <c r="H52" s="4"/>
    </row>
    <row r="53" spans="1:8" ht="20.100000000000001" customHeight="1" outlineLevel="1">
      <c r="A53" s="11" t="s">
        <v>246</v>
      </c>
      <c r="B53" s="34" t="s">
        <v>185</v>
      </c>
      <c r="C53" s="11" t="s">
        <v>117</v>
      </c>
      <c r="D53" s="31">
        <v>7.6</v>
      </c>
      <c r="E53" s="164"/>
      <c r="F53" s="75">
        <f t="shared" si="2"/>
        <v>0</v>
      </c>
      <c r="G53" s="127"/>
      <c r="H53" s="4"/>
    </row>
    <row r="54" spans="1:8" ht="20.100000000000001" customHeight="1" outlineLevel="1">
      <c r="A54" s="11" t="s">
        <v>247</v>
      </c>
      <c r="B54" s="34" t="s">
        <v>154</v>
      </c>
      <c r="C54" s="11" t="s">
        <v>118</v>
      </c>
      <c r="D54" s="31">
        <v>368.56</v>
      </c>
      <c r="E54" s="164"/>
      <c r="F54" s="75">
        <f t="shared" si="2"/>
        <v>0</v>
      </c>
      <c r="G54" s="127"/>
      <c r="H54" s="4"/>
    </row>
    <row r="55" spans="1:8" ht="20.100000000000001" customHeight="1" outlineLevel="1">
      <c r="A55" s="39"/>
      <c r="B55" s="40"/>
      <c r="C55" s="40"/>
      <c r="D55" s="45"/>
      <c r="E55" s="70"/>
      <c r="F55" s="65">
        <f>SUM(F43:F54)</f>
        <v>0</v>
      </c>
      <c r="G55" s="80"/>
      <c r="H55" s="4"/>
    </row>
    <row r="56" spans="1:8" ht="20.100000000000001" customHeight="1">
      <c r="A56" s="67"/>
      <c r="B56" s="68"/>
      <c r="C56" s="67"/>
      <c r="D56" s="69"/>
      <c r="E56" s="70"/>
      <c r="F56" s="71"/>
      <c r="G56" s="4"/>
      <c r="H56" s="4"/>
    </row>
    <row r="57" spans="1:8" ht="20.100000000000001" customHeight="1">
      <c r="A57" s="61">
        <v>4</v>
      </c>
      <c r="B57" s="62" t="s">
        <v>73</v>
      </c>
      <c r="C57" s="62"/>
      <c r="D57" s="63"/>
      <c r="E57" s="64"/>
      <c r="F57" s="63">
        <f>F64</f>
        <v>0</v>
      </c>
      <c r="G57" s="79"/>
      <c r="H57" s="4"/>
    </row>
    <row r="58" spans="1:8" ht="29.25" customHeight="1" outlineLevel="1">
      <c r="A58" s="11" t="s">
        <v>248</v>
      </c>
      <c r="B58" s="34" t="s">
        <v>8</v>
      </c>
      <c r="C58" s="11" t="s">
        <v>118</v>
      </c>
      <c r="D58" s="31">
        <v>1000</v>
      </c>
      <c r="E58" s="164"/>
      <c r="F58" s="75">
        <f t="shared" ref="F58:F63" si="3">TRUNC(D58*E58,2)</f>
        <v>0</v>
      </c>
      <c r="G58" s="127"/>
      <c r="H58" s="4"/>
    </row>
    <row r="59" spans="1:8" ht="20.100000000000001" customHeight="1" outlineLevel="1">
      <c r="A59" s="11" t="s">
        <v>249</v>
      </c>
      <c r="B59" s="34" t="s">
        <v>402</v>
      </c>
      <c r="C59" s="11" t="s">
        <v>118</v>
      </c>
      <c r="D59" s="31">
        <v>2715.32</v>
      </c>
      <c r="E59" s="164"/>
      <c r="F59" s="75">
        <f t="shared" si="3"/>
        <v>0</v>
      </c>
      <c r="G59" s="127"/>
      <c r="H59" s="4"/>
    </row>
    <row r="60" spans="1:8" ht="20.100000000000001" customHeight="1" outlineLevel="1">
      <c r="A60" s="11" t="s">
        <v>250</v>
      </c>
      <c r="B60" s="34" t="s">
        <v>403</v>
      </c>
      <c r="C60" s="11" t="s">
        <v>118</v>
      </c>
      <c r="D60" s="31">
        <v>498.03</v>
      </c>
      <c r="E60" s="164"/>
      <c r="F60" s="75">
        <f t="shared" si="3"/>
        <v>0</v>
      </c>
      <c r="G60" s="127"/>
      <c r="H60" s="4"/>
    </row>
    <row r="61" spans="1:8" ht="20.100000000000001" customHeight="1" outlineLevel="1">
      <c r="A61" s="11" t="s">
        <v>251</v>
      </c>
      <c r="B61" s="34" t="s">
        <v>74</v>
      </c>
      <c r="C61" s="11" t="s">
        <v>118</v>
      </c>
      <c r="D61" s="31">
        <v>107.1</v>
      </c>
      <c r="E61" s="164"/>
      <c r="F61" s="75">
        <f t="shared" si="3"/>
        <v>0</v>
      </c>
      <c r="G61" s="127"/>
      <c r="H61" s="4"/>
    </row>
    <row r="62" spans="1:8" ht="20.100000000000001" customHeight="1" outlineLevel="1">
      <c r="A62" s="11" t="s">
        <v>252</v>
      </c>
      <c r="B62" s="34" t="s">
        <v>158</v>
      </c>
      <c r="C62" s="11" t="s">
        <v>118</v>
      </c>
      <c r="D62" s="31">
        <v>19.13</v>
      </c>
      <c r="E62" s="164"/>
      <c r="F62" s="75">
        <f t="shared" si="3"/>
        <v>0</v>
      </c>
      <c r="G62" s="127"/>
      <c r="H62" s="4"/>
    </row>
    <row r="63" spans="1:8" ht="20.100000000000001" customHeight="1" outlineLevel="1">
      <c r="A63" s="11" t="s">
        <v>253</v>
      </c>
      <c r="B63" s="34" t="s">
        <v>404</v>
      </c>
      <c r="C63" s="11" t="s">
        <v>118</v>
      </c>
      <c r="D63" s="31">
        <v>172.17</v>
      </c>
      <c r="E63" s="164"/>
      <c r="F63" s="75">
        <f t="shared" si="3"/>
        <v>0</v>
      </c>
      <c r="G63" s="127"/>
      <c r="H63" s="4"/>
    </row>
    <row r="64" spans="1:8" ht="20.100000000000001" customHeight="1" outlineLevel="1">
      <c r="A64" s="39"/>
      <c r="B64" s="40"/>
      <c r="C64" s="40"/>
      <c r="D64" s="45"/>
      <c r="E64" s="70"/>
      <c r="F64" s="65">
        <f>SUM(F58:F63)</f>
        <v>0</v>
      </c>
      <c r="G64" s="80"/>
      <c r="H64" s="4"/>
    </row>
    <row r="65" spans="1:8" ht="20.100000000000001" customHeight="1">
      <c r="A65" s="67"/>
      <c r="B65" s="68"/>
      <c r="C65" s="67"/>
      <c r="D65" s="69"/>
      <c r="E65" s="70"/>
      <c r="F65" s="71"/>
      <c r="G65" s="4"/>
      <c r="H65" s="4"/>
    </row>
    <row r="66" spans="1:8" ht="20.100000000000001" customHeight="1">
      <c r="A66" s="61">
        <v>5</v>
      </c>
      <c r="B66" s="62" t="s">
        <v>106</v>
      </c>
      <c r="C66" s="62"/>
      <c r="D66" s="63"/>
      <c r="E66" s="64"/>
      <c r="F66" s="63">
        <f>F73</f>
        <v>0</v>
      </c>
      <c r="G66" s="79"/>
      <c r="H66" s="4"/>
    </row>
    <row r="67" spans="1:8" s="35" customFormat="1" ht="20.100000000000001" customHeight="1" outlineLevel="1">
      <c r="A67" s="19"/>
      <c r="B67" s="9" t="s">
        <v>204</v>
      </c>
      <c r="C67" s="10"/>
      <c r="D67" s="31"/>
      <c r="E67" s="74"/>
      <c r="F67" s="75"/>
      <c r="G67" s="127"/>
      <c r="H67" s="4"/>
    </row>
    <row r="68" spans="1:8" s="35" customFormat="1" ht="20.100000000000001" customHeight="1" outlineLevel="1">
      <c r="A68" s="37" t="s">
        <v>254</v>
      </c>
      <c r="B68" s="10" t="s">
        <v>206</v>
      </c>
      <c r="C68" s="37" t="s">
        <v>116</v>
      </c>
      <c r="D68" s="31">
        <v>1</v>
      </c>
      <c r="E68" s="164"/>
      <c r="F68" s="75">
        <f t="shared" ref="F67:F72" si="4">TRUNC(D68*E68,2)</f>
        <v>0</v>
      </c>
      <c r="G68" s="127"/>
      <c r="H68" s="4"/>
    </row>
    <row r="69" spans="1:8" s="35" customFormat="1" ht="20.100000000000001" customHeight="1" outlineLevel="1">
      <c r="A69" s="37" t="s">
        <v>255</v>
      </c>
      <c r="B69" s="10" t="s">
        <v>207</v>
      </c>
      <c r="C69" s="37" t="s">
        <v>116</v>
      </c>
      <c r="D69" s="31">
        <v>1</v>
      </c>
      <c r="E69" s="164"/>
      <c r="F69" s="75">
        <f t="shared" si="4"/>
        <v>0</v>
      </c>
      <c r="G69" s="127"/>
      <c r="H69" s="4"/>
    </row>
    <row r="70" spans="1:8" s="35" customFormat="1" ht="20.100000000000001" customHeight="1" outlineLevel="1">
      <c r="A70" s="37" t="s">
        <v>256</v>
      </c>
      <c r="B70" s="10" t="s">
        <v>208</v>
      </c>
      <c r="C70" s="37" t="s">
        <v>116</v>
      </c>
      <c r="D70" s="31">
        <v>5</v>
      </c>
      <c r="E70" s="164"/>
      <c r="F70" s="75">
        <f t="shared" si="4"/>
        <v>0</v>
      </c>
      <c r="G70" s="127"/>
      <c r="H70" s="4"/>
    </row>
    <row r="71" spans="1:8" s="35" customFormat="1" ht="20.100000000000001" customHeight="1" outlineLevel="1">
      <c r="A71" s="37" t="s">
        <v>257</v>
      </c>
      <c r="B71" s="10" t="s">
        <v>209</v>
      </c>
      <c r="C71" s="37" t="s">
        <v>116</v>
      </c>
      <c r="D71" s="31">
        <v>31</v>
      </c>
      <c r="E71" s="164"/>
      <c r="F71" s="75">
        <f t="shared" si="4"/>
        <v>0</v>
      </c>
      <c r="G71" s="127"/>
      <c r="H71" s="4"/>
    </row>
    <row r="72" spans="1:8" s="35" customFormat="1" ht="20.100000000000001" customHeight="1" outlineLevel="1">
      <c r="A72" s="37" t="s">
        <v>258</v>
      </c>
      <c r="B72" s="10" t="s">
        <v>210</v>
      </c>
      <c r="C72" s="37" t="s">
        <v>116</v>
      </c>
      <c r="D72" s="31">
        <v>15</v>
      </c>
      <c r="E72" s="164"/>
      <c r="F72" s="75">
        <f t="shared" si="4"/>
        <v>0</v>
      </c>
      <c r="G72" s="127"/>
      <c r="H72" s="4"/>
    </row>
    <row r="73" spans="1:8" ht="20.100000000000001" customHeight="1" outlineLevel="1">
      <c r="A73" s="39"/>
      <c r="B73" s="40"/>
      <c r="C73" s="40"/>
      <c r="D73" s="45"/>
      <c r="E73" s="70"/>
      <c r="F73" s="65">
        <f>SUM(F67:F72)</f>
        <v>0</v>
      </c>
      <c r="G73" s="80"/>
      <c r="H73" s="4"/>
    </row>
    <row r="74" spans="1:8" ht="20.100000000000001" customHeight="1">
      <c r="A74" s="67"/>
      <c r="B74" s="68" t="s">
        <v>41</v>
      </c>
      <c r="C74" s="67"/>
      <c r="D74" s="69"/>
      <c r="E74" s="70"/>
      <c r="F74" s="71"/>
      <c r="G74" s="4"/>
      <c r="H74" s="4"/>
    </row>
    <row r="75" spans="1:8" ht="20.100000000000001" customHeight="1">
      <c r="A75" s="61">
        <v>6</v>
      </c>
      <c r="B75" s="62" t="s">
        <v>80</v>
      </c>
      <c r="C75" s="62"/>
      <c r="D75" s="63"/>
      <c r="E75" s="64"/>
      <c r="F75" s="63">
        <f>F78</f>
        <v>0</v>
      </c>
      <c r="G75" s="79"/>
      <c r="H75" s="4"/>
    </row>
    <row r="76" spans="1:8" s="35" customFormat="1" ht="20.100000000000001" customHeight="1" outlineLevel="1">
      <c r="A76" s="8"/>
      <c r="B76" s="9" t="s">
        <v>81</v>
      </c>
      <c r="C76" s="10"/>
      <c r="D76" s="31"/>
      <c r="E76" s="74"/>
      <c r="F76" s="75"/>
      <c r="G76" s="127"/>
      <c r="H76" s="4"/>
    </row>
    <row r="77" spans="1:8" s="35" customFormat="1" ht="25.5" customHeight="1" outlineLevel="1">
      <c r="A77" s="37" t="s">
        <v>119</v>
      </c>
      <c r="B77" s="12" t="s">
        <v>82</v>
      </c>
      <c r="C77" s="37" t="s">
        <v>116</v>
      </c>
      <c r="D77" s="31">
        <v>24</v>
      </c>
      <c r="E77" s="164"/>
      <c r="F77" s="75">
        <f t="shared" ref="F76:F77" si="5">TRUNC(D77*E77,2)</f>
        <v>0</v>
      </c>
      <c r="G77" s="127"/>
      <c r="H77" s="4"/>
    </row>
    <row r="78" spans="1:8" ht="20.100000000000001" customHeight="1" outlineLevel="1">
      <c r="A78" s="39"/>
      <c r="B78" s="40"/>
      <c r="C78" s="40"/>
      <c r="D78" s="45"/>
      <c r="E78" s="70"/>
      <c r="F78" s="65">
        <f>SUM(F76:F77)</f>
        <v>0</v>
      </c>
      <c r="G78" s="80"/>
      <c r="H78" s="4"/>
    </row>
    <row r="79" spans="1:8" ht="20.100000000000001" customHeight="1">
      <c r="A79" s="67"/>
      <c r="B79" s="68"/>
      <c r="C79" s="67"/>
      <c r="D79" s="69"/>
      <c r="E79" s="70"/>
      <c r="F79" s="71"/>
      <c r="G79" s="4"/>
      <c r="H79" s="4"/>
    </row>
    <row r="80" spans="1:8" ht="20.100000000000001" customHeight="1">
      <c r="A80" s="61">
        <v>7</v>
      </c>
      <c r="B80" s="62" t="s">
        <v>107</v>
      </c>
      <c r="C80" s="62"/>
      <c r="D80" s="63"/>
      <c r="E80" s="64"/>
      <c r="F80" s="63">
        <f>F85</f>
        <v>0</v>
      </c>
      <c r="G80" s="79"/>
      <c r="H80" s="4"/>
    </row>
    <row r="81" spans="1:8" s="35" customFormat="1" ht="20.100000000000001" customHeight="1" outlineLevel="1">
      <c r="A81" s="37" t="s">
        <v>259</v>
      </c>
      <c r="B81" s="38" t="s">
        <v>211</v>
      </c>
      <c r="C81" s="37" t="s">
        <v>116</v>
      </c>
      <c r="D81" s="31">
        <v>19</v>
      </c>
      <c r="E81" s="164"/>
      <c r="F81" s="75">
        <f t="shared" ref="F81:F84" si="6">TRUNC(D81*E81,2)</f>
        <v>0</v>
      </c>
      <c r="G81" s="127"/>
      <c r="H81" s="4"/>
    </row>
    <row r="82" spans="1:8" s="35" customFormat="1" ht="20.100000000000001" customHeight="1" outlineLevel="1">
      <c r="A82" s="37" t="s">
        <v>260</v>
      </c>
      <c r="B82" s="38" t="s">
        <v>212</v>
      </c>
      <c r="C82" s="37" t="s">
        <v>116</v>
      </c>
      <c r="D82" s="31">
        <v>1</v>
      </c>
      <c r="E82" s="164"/>
      <c r="F82" s="75">
        <f t="shared" si="6"/>
        <v>0</v>
      </c>
      <c r="G82" s="127"/>
      <c r="H82" s="4"/>
    </row>
    <row r="83" spans="1:8" s="35" customFormat="1" ht="20.100000000000001" customHeight="1" outlineLevel="1">
      <c r="A83" s="37" t="s">
        <v>261</v>
      </c>
      <c r="B83" s="38" t="s">
        <v>213</v>
      </c>
      <c r="C83" s="37" t="s">
        <v>116</v>
      </c>
      <c r="D83" s="31">
        <v>1</v>
      </c>
      <c r="E83" s="164"/>
      <c r="F83" s="75">
        <f t="shared" si="6"/>
        <v>0</v>
      </c>
      <c r="G83" s="127"/>
      <c r="H83" s="4"/>
    </row>
    <row r="84" spans="1:8" s="35" customFormat="1" ht="20.100000000000001" customHeight="1" outlineLevel="1">
      <c r="A84" s="37" t="s">
        <v>262</v>
      </c>
      <c r="B84" s="38" t="s">
        <v>214</v>
      </c>
      <c r="C84" s="37" t="s">
        <v>116</v>
      </c>
      <c r="D84" s="31">
        <v>30</v>
      </c>
      <c r="E84" s="164"/>
      <c r="F84" s="75">
        <f t="shared" si="6"/>
        <v>0</v>
      </c>
      <c r="G84" s="127"/>
      <c r="H84" s="4"/>
    </row>
    <row r="85" spans="1:8" ht="20.100000000000001" customHeight="1" outlineLevel="1">
      <c r="A85" s="39"/>
      <c r="B85" s="40"/>
      <c r="C85" s="40"/>
      <c r="D85" s="45"/>
      <c r="E85" s="70"/>
      <c r="F85" s="65">
        <f>SUM(F81:F84)</f>
        <v>0</v>
      </c>
      <c r="G85" s="80"/>
      <c r="H85" s="4"/>
    </row>
    <row r="86" spans="1:8" ht="20.100000000000001" customHeight="1">
      <c r="A86" s="67"/>
      <c r="B86" s="68"/>
      <c r="C86" s="67"/>
      <c r="D86" s="69"/>
      <c r="E86" s="70"/>
      <c r="F86" s="71"/>
      <c r="G86" s="4"/>
      <c r="H86" s="4"/>
    </row>
    <row r="87" spans="1:8" ht="20.100000000000001" customHeight="1">
      <c r="A87" s="61">
        <v>8</v>
      </c>
      <c r="B87" s="62" t="s">
        <v>84</v>
      </c>
      <c r="C87" s="62"/>
      <c r="D87" s="63"/>
      <c r="E87" s="64"/>
      <c r="F87" s="63">
        <f>F114</f>
        <v>0</v>
      </c>
      <c r="G87" s="79"/>
      <c r="H87" s="4"/>
    </row>
    <row r="88" spans="1:8" ht="30" customHeight="1" outlineLevel="1">
      <c r="A88" s="37" t="s">
        <v>263</v>
      </c>
      <c r="B88" s="38" t="s">
        <v>405</v>
      </c>
      <c r="C88" s="37" t="s">
        <v>116</v>
      </c>
      <c r="D88" s="31">
        <v>7</v>
      </c>
      <c r="E88" s="164"/>
      <c r="F88" s="75">
        <f t="shared" ref="F88:F113" si="7">TRUNC(D88*E88,2)</f>
        <v>0</v>
      </c>
      <c r="G88" s="127"/>
      <c r="H88" s="4"/>
    </row>
    <row r="89" spans="1:8" s="35" customFormat="1" ht="30" customHeight="1" outlineLevel="1">
      <c r="A89" s="37" t="s">
        <v>264</v>
      </c>
      <c r="B89" s="38" t="s">
        <v>406</v>
      </c>
      <c r="C89" s="37" t="s">
        <v>116</v>
      </c>
      <c r="D89" s="31">
        <v>6</v>
      </c>
      <c r="E89" s="164"/>
      <c r="F89" s="75">
        <f t="shared" si="7"/>
        <v>0</v>
      </c>
      <c r="G89" s="127"/>
      <c r="H89" s="4"/>
    </row>
    <row r="90" spans="1:8" s="35" customFormat="1" ht="39.950000000000003" customHeight="1" outlineLevel="1">
      <c r="A90" s="37" t="s">
        <v>265</v>
      </c>
      <c r="B90" s="38" t="s">
        <v>129</v>
      </c>
      <c r="C90" s="37" t="s">
        <v>116</v>
      </c>
      <c r="D90" s="31">
        <v>3</v>
      </c>
      <c r="E90" s="164"/>
      <c r="F90" s="75">
        <f t="shared" si="7"/>
        <v>0</v>
      </c>
      <c r="G90" s="127"/>
      <c r="H90" s="4"/>
    </row>
    <row r="91" spans="1:8" s="35" customFormat="1" ht="39.950000000000003" customHeight="1" outlineLevel="1">
      <c r="A91" s="37" t="s">
        <v>266</v>
      </c>
      <c r="B91" s="38" t="s">
        <v>130</v>
      </c>
      <c r="C91" s="37" t="s">
        <v>108</v>
      </c>
      <c r="D91" s="31">
        <v>7</v>
      </c>
      <c r="E91" s="164"/>
      <c r="F91" s="75">
        <f t="shared" si="7"/>
        <v>0</v>
      </c>
      <c r="G91" s="127"/>
      <c r="H91" s="4"/>
    </row>
    <row r="92" spans="1:8" ht="20.100000000000001" customHeight="1" outlineLevel="1">
      <c r="A92" s="37" t="s">
        <v>267</v>
      </c>
      <c r="B92" s="38" t="s">
        <v>162</v>
      </c>
      <c r="C92" s="37" t="s">
        <v>116</v>
      </c>
      <c r="D92" s="31">
        <v>4</v>
      </c>
      <c r="E92" s="164"/>
      <c r="F92" s="75">
        <f t="shared" si="7"/>
        <v>0</v>
      </c>
      <c r="G92" s="127"/>
      <c r="H92" s="4"/>
    </row>
    <row r="93" spans="1:8" ht="30" customHeight="1" outlineLevel="1">
      <c r="A93" s="37" t="s">
        <v>268</v>
      </c>
      <c r="B93" s="38" t="s">
        <v>407</v>
      </c>
      <c r="C93" s="37" t="s">
        <v>116</v>
      </c>
      <c r="D93" s="31">
        <v>4</v>
      </c>
      <c r="E93" s="164"/>
      <c r="F93" s="75">
        <f t="shared" si="7"/>
        <v>0</v>
      </c>
      <c r="G93" s="127"/>
      <c r="H93" s="4"/>
    </row>
    <row r="94" spans="1:8" ht="30" customHeight="1" outlineLevel="1">
      <c r="A94" s="37" t="s">
        <v>269</v>
      </c>
      <c r="B94" s="38" t="s">
        <v>190</v>
      </c>
      <c r="C94" s="37" t="s">
        <v>116</v>
      </c>
      <c r="D94" s="31">
        <v>6</v>
      </c>
      <c r="E94" s="164"/>
      <c r="F94" s="75">
        <f t="shared" si="7"/>
        <v>0</v>
      </c>
      <c r="G94" s="127"/>
      <c r="H94" s="4"/>
    </row>
    <row r="95" spans="1:8" ht="30" customHeight="1" outlineLevel="1">
      <c r="A95" s="37" t="s">
        <v>270</v>
      </c>
      <c r="B95" s="38" t="s">
        <v>196</v>
      </c>
      <c r="C95" s="37" t="s">
        <v>116</v>
      </c>
      <c r="D95" s="31">
        <v>7</v>
      </c>
      <c r="E95" s="164"/>
      <c r="F95" s="75">
        <f t="shared" si="7"/>
        <v>0</v>
      </c>
      <c r="G95" s="127"/>
      <c r="H95" s="4"/>
    </row>
    <row r="96" spans="1:8" ht="30" customHeight="1" outlineLevel="1">
      <c r="A96" s="37" t="s">
        <v>271</v>
      </c>
      <c r="B96" s="38" t="s">
        <v>408</v>
      </c>
      <c r="C96" s="37" t="s">
        <v>116</v>
      </c>
      <c r="D96" s="31">
        <v>15</v>
      </c>
      <c r="E96" s="164"/>
      <c r="F96" s="75">
        <f t="shared" si="7"/>
        <v>0</v>
      </c>
      <c r="G96" s="127"/>
      <c r="H96" s="4"/>
    </row>
    <row r="97" spans="1:8" ht="30" customHeight="1" outlineLevel="1">
      <c r="A97" s="37" t="s">
        <v>272</v>
      </c>
      <c r="B97" s="38" t="s">
        <v>188</v>
      </c>
      <c r="C97" s="37" t="s">
        <v>116</v>
      </c>
      <c r="D97" s="31">
        <v>2</v>
      </c>
      <c r="E97" s="164"/>
      <c r="F97" s="75">
        <f t="shared" si="7"/>
        <v>0</v>
      </c>
      <c r="G97" s="127"/>
      <c r="H97" s="4"/>
    </row>
    <row r="98" spans="1:8" ht="20.100000000000001" customHeight="1" outlineLevel="1">
      <c r="A98" s="37" t="s">
        <v>273</v>
      </c>
      <c r="B98" s="38" t="s">
        <v>189</v>
      </c>
      <c r="C98" s="37" t="s">
        <v>116</v>
      </c>
      <c r="D98" s="31">
        <v>4</v>
      </c>
      <c r="E98" s="164"/>
      <c r="F98" s="75">
        <f t="shared" si="7"/>
        <v>0</v>
      </c>
      <c r="G98" s="127"/>
      <c r="H98" s="4"/>
    </row>
    <row r="99" spans="1:8" ht="20.100000000000001" customHeight="1" outlineLevel="1">
      <c r="A99" s="37" t="s">
        <v>274</v>
      </c>
      <c r="B99" s="38" t="s">
        <v>125</v>
      </c>
      <c r="C99" s="37" t="s">
        <v>116</v>
      </c>
      <c r="D99" s="31">
        <v>26</v>
      </c>
      <c r="E99" s="164"/>
      <c r="F99" s="75">
        <f t="shared" si="7"/>
        <v>0</v>
      </c>
      <c r="G99" s="127"/>
      <c r="H99" s="4"/>
    </row>
    <row r="100" spans="1:8" ht="30" customHeight="1" outlineLevel="1">
      <c r="A100" s="37" t="s">
        <v>275</v>
      </c>
      <c r="B100" s="38" t="s">
        <v>124</v>
      </c>
      <c r="C100" s="37" t="s">
        <v>108</v>
      </c>
      <c r="D100" s="31">
        <v>4</v>
      </c>
      <c r="E100" s="164"/>
      <c r="F100" s="75">
        <f t="shared" si="7"/>
        <v>0</v>
      </c>
      <c r="G100" s="127"/>
      <c r="H100" s="4"/>
    </row>
    <row r="101" spans="1:8" ht="20.100000000000001" customHeight="1" outlineLevel="1">
      <c r="A101" s="37" t="s">
        <v>276</v>
      </c>
      <c r="B101" s="38" t="s">
        <v>194</v>
      </c>
      <c r="C101" s="37" t="s">
        <v>116</v>
      </c>
      <c r="D101" s="31">
        <v>2</v>
      </c>
      <c r="E101" s="164"/>
      <c r="F101" s="75">
        <f t="shared" si="7"/>
        <v>0</v>
      </c>
      <c r="G101" s="127"/>
      <c r="H101" s="4"/>
    </row>
    <row r="102" spans="1:8" ht="30" customHeight="1" outlineLevel="1">
      <c r="A102" s="37" t="s">
        <v>277</v>
      </c>
      <c r="B102" s="38" t="s">
        <v>409</v>
      </c>
      <c r="C102" s="37" t="s">
        <v>116</v>
      </c>
      <c r="D102" s="31">
        <v>4</v>
      </c>
      <c r="E102" s="164"/>
      <c r="F102" s="75">
        <f t="shared" si="7"/>
        <v>0</v>
      </c>
      <c r="G102" s="127"/>
      <c r="H102" s="4"/>
    </row>
    <row r="103" spans="1:8" ht="30" customHeight="1" outlineLevel="1">
      <c r="A103" s="37" t="s">
        <v>278</v>
      </c>
      <c r="B103" s="38" t="s">
        <v>128</v>
      </c>
      <c r="C103" s="37" t="s">
        <v>116</v>
      </c>
      <c r="D103" s="31">
        <v>15</v>
      </c>
      <c r="E103" s="164"/>
      <c r="F103" s="75">
        <f t="shared" si="7"/>
        <v>0</v>
      </c>
      <c r="G103" s="127"/>
      <c r="H103" s="4"/>
    </row>
    <row r="104" spans="1:8" ht="30" customHeight="1" outlineLevel="1">
      <c r="A104" s="37" t="s">
        <v>279</v>
      </c>
      <c r="B104" s="38" t="s">
        <v>131</v>
      </c>
      <c r="C104" s="37" t="s">
        <v>116</v>
      </c>
      <c r="D104" s="31">
        <v>15</v>
      </c>
      <c r="E104" s="164"/>
      <c r="F104" s="75">
        <f t="shared" si="7"/>
        <v>0</v>
      </c>
      <c r="G104" s="127"/>
      <c r="H104" s="4"/>
    </row>
    <row r="105" spans="1:8" ht="20.100000000000001" customHeight="1" outlineLevel="1">
      <c r="A105" s="37" t="s">
        <v>280</v>
      </c>
      <c r="B105" s="38" t="s">
        <v>195</v>
      </c>
      <c r="C105" s="37" t="s">
        <v>116</v>
      </c>
      <c r="D105" s="31">
        <v>11</v>
      </c>
      <c r="E105" s="164"/>
      <c r="F105" s="75">
        <f t="shared" si="7"/>
        <v>0</v>
      </c>
      <c r="G105" s="127"/>
      <c r="H105" s="4"/>
    </row>
    <row r="106" spans="1:8" ht="20.100000000000001" customHeight="1" outlineLevel="1">
      <c r="A106" s="37" t="s">
        <v>281</v>
      </c>
      <c r="B106" s="38" t="s">
        <v>126</v>
      </c>
      <c r="C106" s="37" t="s">
        <v>116</v>
      </c>
      <c r="D106" s="31">
        <v>32</v>
      </c>
      <c r="E106" s="164"/>
      <c r="F106" s="75">
        <f t="shared" si="7"/>
        <v>0</v>
      </c>
      <c r="G106" s="127"/>
      <c r="H106" s="4"/>
    </row>
    <row r="107" spans="1:8" ht="20.100000000000001" customHeight="1" outlineLevel="1">
      <c r="A107" s="37" t="s">
        <v>282</v>
      </c>
      <c r="B107" s="38" t="s">
        <v>191</v>
      </c>
      <c r="C107" s="37" t="s">
        <v>116</v>
      </c>
      <c r="D107" s="31">
        <v>26</v>
      </c>
      <c r="E107" s="164"/>
      <c r="F107" s="75">
        <f t="shared" si="7"/>
        <v>0</v>
      </c>
      <c r="G107" s="127"/>
      <c r="H107" s="4"/>
    </row>
    <row r="108" spans="1:8" ht="20.100000000000001" customHeight="1" outlineLevel="1">
      <c r="A108" s="37" t="s">
        <v>283</v>
      </c>
      <c r="B108" s="38" t="s">
        <v>127</v>
      </c>
      <c r="C108" s="37" t="s">
        <v>116</v>
      </c>
      <c r="D108" s="31">
        <v>22</v>
      </c>
      <c r="E108" s="164"/>
      <c r="F108" s="75">
        <f t="shared" si="7"/>
        <v>0</v>
      </c>
      <c r="G108" s="127"/>
      <c r="H108" s="4"/>
    </row>
    <row r="109" spans="1:8" ht="30" customHeight="1" outlineLevel="1">
      <c r="A109" s="37" t="s">
        <v>284</v>
      </c>
      <c r="B109" s="38" t="s">
        <v>34</v>
      </c>
      <c r="C109" s="37" t="s">
        <v>116</v>
      </c>
      <c r="D109" s="31">
        <v>22</v>
      </c>
      <c r="E109" s="164"/>
      <c r="F109" s="75">
        <f t="shared" si="7"/>
        <v>0</v>
      </c>
      <c r="G109" s="127"/>
      <c r="H109" s="4"/>
    </row>
    <row r="110" spans="1:8" ht="30" customHeight="1" outlineLevel="1">
      <c r="A110" s="37" t="s">
        <v>285</v>
      </c>
      <c r="B110" s="38" t="s">
        <v>192</v>
      </c>
      <c r="C110" s="37" t="s">
        <v>116</v>
      </c>
      <c r="D110" s="31">
        <v>8</v>
      </c>
      <c r="E110" s="164"/>
      <c r="F110" s="75">
        <f t="shared" si="7"/>
        <v>0</v>
      </c>
      <c r="G110" s="127"/>
      <c r="H110" s="4"/>
    </row>
    <row r="111" spans="1:8" ht="20.100000000000001" customHeight="1" outlineLevel="1">
      <c r="A111" s="37" t="s">
        <v>286</v>
      </c>
      <c r="B111" s="34" t="s">
        <v>410</v>
      </c>
      <c r="C111" s="37" t="s">
        <v>116</v>
      </c>
      <c r="D111" s="31">
        <v>4</v>
      </c>
      <c r="E111" s="164"/>
      <c r="F111" s="75">
        <f t="shared" si="7"/>
        <v>0</v>
      </c>
      <c r="G111" s="127"/>
      <c r="H111" s="4"/>
    </row>
    <row r="112" spans="1:8" ht="20.100000000000001" customHeight="1" outlineLevel="1">
      <c r="A112" s="37" t="s">
        <v>287</v>
      </c>
      <c r="B112" s="34" t="s">
        <v>193</v>
      </c>
      <c r="C112" s="37" t="s">
        <v>116</v>
      </c>
      <c r="D112" s="31">
        <v>1</v>
      </c>
      <c r="E112" s="164"/>
      <c r="F112" s="75">
        <f t="shared" si="7"/>
        <v>0</v>
      </c>
      <c r="G112" s="127"/>
      <c r="H112" s="4"/>
    </row>
    <row r="113" spans="1:8" ht="30" customHeight="1" outlineLevel="1">
      <c r="A113" s="37" t="s">
        <v>288</v>
      </c>
      <c r="B113" s="34" t="s">
        <v>197</v>
      </c>
      <c r="C113" s="37" t="s">
        <v>120</v>
      </c>
      <c r="D113" s="31">
        <v>20.6</v>
      </c>
      <c r="E113" s="164"/>
      <c r="F113" s="75">
        <f t="shared" si="7"/>
        <v>0</v>
      </c>
      <c r="G113" s="127"/>
      <c r="H113" s="4"/>
    </row>
    <row r="114" spans="1:8" ht="20.100000000000001" customHeight="1" outlineLevel="1">
      <c r="A114" s="39"/>
      <c r="B114" s="40"/>
      <c r="C114" s="40"/>
      <c r="D114" s="45"/>
      <c r="E114" s="70"/>
      <c r="F114" s="65">
        <f>SUM(F88:F113)</f>
        <v>0</v>
      </c>
      <c r="G114" s="80"/>
      <c r="H114" s="4"/>
    </row>
    <row r="115" spans="1:8" ht="20.100000000000001" customHeight="1">
      <c r="A115" s="67"/>
      <c r="B115" s="68"/>
      <c r="C115" s="67"/>
      <c r="D115" s="69"/>
      <c r="E115" s="70"/>
      <c r="F115" s="71"/>
      <c r="G115" s="4"/>
      <c r="H115" s="4"/>
    </row>
    <row r="116" spans="1:8" ht="20.100000000000001" customHeight="1">
      <c r="A116" s="61">
        <v>9</v>
      </c>
      <c r="B116" s="62" t="s">
        <v>145</v>
      </c>
      <c r="C116" s="62"/>
      <c r="D116" s="63"/>
      <c r="E116" s="64"/>
      <c r="F116" s="63">
        <f>F120</f>
        <v>0</v>
      </c>
      <c r="G116" s="79"/>
      <c r="H116" s="4"/>
    </row>
    <row r="117" spans="1:8" ht="20.100000000000001" customHeight="1" outlineLevel="1">
      <c r="A117" s="37" t="s">
        <v>392</v>
      </c>
      <c r="B117" s="34" t="s">
        <v>199</v>
      </c>
      <c r="C117" s="37" t="s">
        <v>118</v>
      </c>
      <c r="D117" s="31">
        <v>0.16</v>
      </c>
      <c r="E117" s="164"/>
      <c r="F117" s="75">
        <f t="shared" ref="F117:F119" si="8">TRUNC(D117*E117,2)</f>
        <v>0</v>
      </c>
      <c r="G117" s="127"/>
      <c r="H117" s="4"/>
    </row>
    <row r="118" spans="1:8" s="35" customFormat="1" ht="20.100000000000001" customHeight="1" outlineLevel="1">
      <c r="A118" s="37" t="s">
        <v>289</v>
      </c>
      <c r="B118" s="34" t="s">
        <v>170</v>
      </c>
      <c r="C118" s="37" t="s">
        <v>116</v>
      </c>
      <c r="D118" s="31">
        <v>1</v>
      </c>
      <c r="E118" s="164"/>
      <c r="F118" s="75">
        <f t="shared" si="8"/>
        <v>0</v>
      </c>
      <c r="G118" s="127"/>
      <c r="H118" s="4"/>
    </row>
    <row r="119" spans="1:8" s="35" customFormat="1" ht="20.100000000000001" customHeight="1" outlineLevel="1">
      <c r="A119" s="37" t="s">
        <v>290</v>
      </c>
      <c r="B119" s="34" t="s">
        <v>171</v>
      </c>
      <c r="C119" s="37" t="s">
        <v>116</v>
      </c>
      <c r="D119" s="31">
        <v>1</v>
      </c>
      <c r="E119" s="164"/>
      <c r="F119" s="75">
        <f t="shared" si="8"/>
        <v>0</v>
      </c>
      <c r="G119" s="127"/>
      <c r="H119" s="4"/>
    </row>
    <row r="120" spans="1:8" ht="20.100000000000001" customHeight="1" outlineLevel="1">
      <c r="A120" s="39"/>
      <c r="B120" s="40"/>
      <c r="C120" s="40"/>
      <c r="D120" s="45"/>
      <c r="E120" s="70"/>
      <c r="F120" s="65">
        <f>SUM(F117:F119)</f>
        <v>0</v>
      </c>
      <c r="G120" s="80"/>
      <c r="H120" s="4"/>
    </row>
    <row r="121" spans="1:8" ht="20.100000000000001" customHeight="1">
      <c r="A121" s="67"/>
      <c r="B121" s="68"/>
      <c r="C121" s="67"/>
      <c r="D121" s="69"/>
      <c r="E121" s="70"/>
      <c r="F121" s="71"/>
      <c r="G121" s="4"/>
      <c r="H121" s="4"/>
    </row>
    <row r="122" spans="1:8" ht="20.100000000000001" customHeight="1">
      <c r="A122" s="61">
        <v>10</v>
      </c>
      <c r="B122" s="62" t="s">
        <v>146</v>
      </c>
      <c r="C122" s="62"/>
      <c r="D122" s="63"/>
      <c r="E122" s="64"/>
      <c r="F122" s="63">
        <f>F136</f>
        <v>0</v>
      </c>
      <c r="G122" s="79"/>
      <c r="H122" s="4"/>
    </row>
    <row r="123" spans="1:8" s="35" customFormat="1" ht="20.100000000000001" customHeight="1" outlineLevel="1">
      <c r="A123" s="37" t="s">
        <v>291</v>
      </c>
      <c r="B123" s="34" t="s">
        <v>1</v>
      </c>
      <c r="C123" s="37" t="s">
        <v>116</v>
      </c>
      <c r="D123" s="31">
        <v>7</v>
      </c>
      <c r="E123" s="164"/>
      <c r="F123" s="75">
        <f t="shared" ref="F123:F135" si="9">TRUNC(D123*E123,2)</f>
        <v>0</v>
      </c>
      <c r="G123" s="127"/>
      <c r="H123" s="4"/>
    </row>
    <row r="124" spans="1:8" s="35" customFormat="1" ht="20.100000000000001" customHeight="1" outlineLevel="1">
      <c r="A124" s="37" t="s">
        <v>292</v>
      </c>
      <c r="B124" s="34" t="s">
        <v>0</v>
      </c>
      <c r="C124" s="37" t="s">
        <v>116</v>
      </c>
      <c r="D124" s="31">
        <v>1</v>
      </c>
      <c r="E124" s="164"/>
      <c r="F124" s="75">
        <f t="shared" si="9"/>
        <v>0</v>
      </c>
      <c r="G124" s="127"/>
      <c r="H124" s="4"/>
    </row>
    <row r="125" spans="1:8" s="35" customFormat="1" ht="20.100000000000001" customHeight="1" outlineLevel="1">
      <c r="A125" s="37" t="s">
        <v>293</v>
      </c>
      <c r="B125" s="34" t="s">
        <v>2</v>
      </c>
      <c r="C125" s="37" t="s">
        <v>116</v>
      </c>
      <c r="D125" s="31">
        <v>3</v>
      </c>
      <c r="E125" s="164"/>
      <c r="F125" s="75">
        <f t="shared" si="9"/>
        <v>0</v>
      </c>
      <c r="G125" s="127"/>
      <c r="H125" s="4"/>
    </row>
    <row r="126" spans="1:8" s="35" customFormat="1" ht="20.100000000000001" customHeight="1" outlineLevel="1">
      <c r="A126" s="37" t="s">
        <v>122</v>
      </c>
      <c r="B126" s="34" t="s">
        <v>3</v>
      </c>
      <c r="C126" s="37" t="s">
        <v>116</v>
      </c>
      <c r="D126" s="31">
        <v>3</v>
      </c>
      <c r="E126" s="164"/>
      <c r="F126" s="75">
        <f t="shared" si="9"/>
        <v>0</v>
      </c>
      <c r="G126" s="127"/>
      <c r="H126" s="4"/>
    </row>
    <row r="127" spans="1:8" s="35" customFormat="1" ht="20.100000000000001" customHeight="1" outlineLevel="1">
      <c r="A127" s="37" t="s">
        <v>294</v>
      </c>
      <c r="B127" s="34" t="s">
        <v>44</v>
      </c>
      <c r="C127" s="37" t="s">
        <v>116</v>
      </c>
      <c r="D127" s="31">
        <v>6</v>
      </c>
      <c r="E127" s="164"/>
      <c r="F127" s="75">
        <f t="shared" si="9"/>
        <v>0</v>
      </c>
      <c r="G127" s="127"/>
      <c r="H127" s="4"/>
    </row>
    <row r="128" spans="1:8" s="35" customFormat="1" ht="20.100000000000001" customHeight="1" outlineLevel="1">
      <c r="A128" s="37" t="s">
        <v>295</v>
      </c>
      <c r="B128" s="34" t="s">
        <v>411</v>
      </c>
      <c r="C128" s="37" t="s">
        <v>116</v>
      </c>
      <c r="D128" s="31">
        <v>40</v>
      </c>
      <c r="E128" s="164"/>
      <c r="F128" s="75">
        <f t="shared" si="9"/>
        <v>0</v>
      </c>
      <c r="G128" s="127"/>
      <c r="H128" s="4"/>
    </row>
    <row r="129" spans="1:8" s="35" customFormat="1" ht="20.100000000000001" customHeight="1" outlineLevel="1">
      <c r="A129" s="37" t="s">
        <v>141</v>
      </c>
      <c r="B129" s="34" t="s">
        <v>172</v>
      </c>
      <c r="C129" s="37" t="s">
        <v>118</v>
      </c>
      <c r="D129" s="31">
        <v>8</v>
      </c>
      <c r="E129" s="164"/>
      <c r="F129" s="75">
        <f t="shared" si="9"/>
        <v>0</v>
      </c>
      <c r="G129" s="127"/>
      <c r="H129" s="4"/>
    </row>
    <row r="130" spans="1:8" s="35" customFormat="1" ht="20.100000000000001" customHeight="1" outlineLevel="1">
      <c r="A130" s="37" t="s">
        <v>135</v>
      </c>
      <c r="B130" s="34" t="s">
        <v>133</v>
      </c>
      <c r="C130" s="37" t="s">
        <v>118</v>
      </c>
      <c r="D130" s="31">
        <v>3</v>
      </c>
      <c r="E130" s="164"/>
      <c r="F130" s="75">
        <f t="shared" si="9"/>
        <v>0</v>
      </c>
      <c r="G130" s="127"/>
      <c r="H130" s="4"/>
    </row>
    <row r="131" spans="1:8" s="35" customFormat="1" ht="20.100000000000001" customHeight="1" outlineLevel="1">
      <c r="A131" s="37" t="s">
        <v>142</v>
      </c>
      <c r="B131" s="34" t="s">
        <v>412</v>
      </c>
      <c r="C131" s="37" t="s">
        <v>116</v>
      </c>
      <c r="D131" s="31">
        <v>2</v>
      </c>
      <c r="E131" s="164"/>
      <c r="F131" s="75">
        <f t="shared" si="9"/>
        <v>0</v>
      </c>
      <c r="G131" s="127"/>
      <c r="H131" s="4"/>
    </row>
    <row r="132" spans="1:8" s="35" customFormat="1" ht="20.100000000000001" customHeight="1" outlineLevel="1">
      <c r="A132" s="37" t="s">
        <v>182</v>
      </c>
      <c r="B132" s="34" t="s">
        <v>413</v>
      </c>
      <c r="C132" s="37" t="s">
        <v>116</v>
      </c>
      <c r="D132" s="31">
        <v>2</v>
      </c>
      <c r="E132" s="164"/>
      <c r="F132" s="75">
        <f t="shared" si="9"/>
        <v>0</v>
      </c>
      <c r="G132" s="127"/>
      <c r="H132" s="4"/>
    </row>
    <row r="133" spans="1:8" s="35" customFormat="1" ht="20.100000000000001" customHeight="1" outlineLevel="1">
      <c r="A133" s="37" t="s">
        <v>296</v>
      </c>
      <c r="B133" s="34" t="s">
        <v>47</v>
      </c>
      <c r="C133" s="37" t="s">
        <v>116</v>
      </c>
      <c r="D133" s="31">
        <v>14</v>
      </c>
      <c r="E133" s="164"/>
      <c r="F133" s="75">
        <f t="shared" si="9"/>
        <v>0</v>
      </c>
      <c r="G133" s="127"/>
      <c r="H133" s="4"/>
    </row>
    <row r="134" spans="1:8" s="35" customFormat="1" ht="20.100000000000001" customHeight="1" outlineLevel="1">
      <c r="A134" s="37" t="s">
        <v>297</v>
      </c>
      <c r="B134" s="34" t="s">
        <v>45</v>
      </c>
      <c r="C134" s="37" t="s">
        <v>116</v>
      </c>
      <c r="D134" s="31">
        <v>3</v>
      </c>
      <c r="E134" s="164"/>
      <c r="F134" s="75">
        <f t="shared" si="9"/>
        <v>0</v>
      </c>
      <c r="G134" s="127"/>
      <c r="H134" s="4"/>
    </row>
    <row r="135" spans="1:8" s="35" customFormat="1" ht="20.100000000000001" customHeight="1" outlineLevel="1">
      <c r="A135" s="37" t="s">
        <v>298</v>
      </c>
      <c r="B135" s="34" t="s">
        <v>46</v>
      </c>
      <c r="C135" s="37" t="s">
        <v>116</v>
      </c>
      <c r="D135" s="31">
        <v>8</v>
      </c>
      <c r="E135" s="164"/>
      <c r="F135" s="75">
        <f t="shared" si="9"/>
        <v>0</v>
      </c>
      <c r="G135" s="127"/>
      <c r="H135" s="4"/>
    </row>
    <row r="136" spans="1:8" ht="20.100000000000001" customHeight="1" outlineLevel="1">
      <c r="A136" s="39"/>
      <c r="B136" s="40"/>
      <c r="C136" s="40"/>
      <c r="D136" s="45"/>
      <c r="E136" s="70"/>
      <c r="F136" s="65">
        <f>SUM(F123:F135)</f>
        <v>0</v>
      </c>
      <c r="G136" s="80"/>
      <c r="H136" s="4"/>
    </row>
    <row r="137" spans="1:8" ht="20.100000000000001" customHeight="1">
      <c r="A137" s="67"/>
      <c r="B137" s="68"/>
      <c r="C137" s="67"/>
      <c r="D137" s="69"/>
      <c r="E137" s="70"/>
      <c r="F137" s="71"/>
      <c r="G137" s="4"/>
      <c r="H137" s="4"/>
    </row>
    <row r="138" spans="1:8" ht="20.100000000000001" customHeight="1">
      <c r="A138" s="61">
        <v>11</v>
      </c>
      <c r="B138" s="62" t="s">
        <v>33</v>
      </c>
      <c r="C138" s="62"/>
      <c r="D138" s="63"/>
      <c r="E138" s="64"/>
      <c r="F138" s="63">
        <f>F188</f>
        <v>0</v>
      </c>
      <c r="G138" s="79"/>
      <c r="H138" s="4"/>
    </row>
    <row r="139" spans="1:8" s="35" customFormat="1" ht="20.100000000000001" customHeight="1" outlineLevel="1">
      <c r="A139" s="32"/>
      <c r="B139" s="21" t="s">
        <v>90</v>
      </c>
      <c r="C139" s="20"/>
      <c r="D139" s="31"/>
      <c r="E139" s="74"/>
      <c r="F139" s="75"/>
      <c r="G139" s="127"/>
      <c r="H139" s="4"/>
    </row>
    <row r="140" spans="1:8" s="35" customFormat="1" ht="50.1" customHeight="1" outlineLevel="1">
      <c r="A140" s="22" t="s">
        <v>70</v>
      </c>
      <c r="B140" s="34" t="s">
        <v>16</v>
      </c>
      <c r="C140" s="19" t="s">
        <v>116</v>
      </c>
      <c r="D140" s="31">
        <v>1</v>
      </c>
      <c r="E140" s="164"/>
      <c r="F140" s="75">
        <f t="shared" ref="F139:F187" si="10">TRUNC(D140*E140,2)</f>
        <v>0</v>
      </c>
      <c r="G140" s="127"/>
      <c r="H140" s="4"/>
    </row>
    <row r="141" spans="1:8" s="35" customFormat="1" ht="50.1" customHeight="1" outlineLevel="1">
      <c r="A141" s="22" t="s">
        <v>198</v>
      </c>
      <c r="B141" s="34" t="s">
        <v>17</v>
      </c>
      <c r="C141" s="19" t="s">
        <v>116</v>
      </c>
      <c r="D141" s="31">
        <v>4</v>
      </c>
      <c r="E141" s="164"/>
      <c r="F141" s="75">
        <f t="shared" si="10"/>
        <v>0</v>
      </c>
      <c r="G141" s="127"/>
      <c r="H141" s="4"/>
    </row>
    <row r="142" spans="1:8" s="35" customFormat="1" ht="50.1" customHeight="1" outlineLevel="1">
      <c r="A142" s="22" t="s">
        <v>89</v>
      </c>
      <c r="B142" s="34" t="s">
        <v>18</v>
      </c>
      <c r="C142" s="19" t="s">
        <v>116</v>
      </c>
      <c r="D142" s="31">
        <v>4</v>
      </c>
      <c r="E142" s="164"/>
      <c r="F142" s="75">
        <f t="shared" si="10"/>
        <v>0</v>
      </c>
      <c r="G142" s="127"/>
      <c r="H142" s="4"/>
    </row>
    <row r="143" spans="1:8" s="35" customFormat="1" ht="29.25" customHeight="1" outlineLevel="1">
      <c r="A143" s="22" t="s">
        <v>72</v>
      </c>
      <c r="B143" s="34" t="s">
        <v>165</v>
      </c>
      <c r="C143" s="19" t="s">
        <v>116</v>
      </c>
      <c r="D143" s="31">
        <v>1</v>
      </c>
      <c r="E143" s="164"/>
      <c r="F143" s="75">
        <f t="shared" si="10"/>
        <v>0</v>
      </c>
      <c r="G143" s="127"/>
      <c r="H143" s="4"/>
    </row>
    <row r="144" spans="1:8" s="35" customFormat="1" ht="20.100000000000001" customHeight="1" outlineLevel="1">
      <c r="A144" s="22"/>
      <c r="B144" s="33" t="s">
        <v>161</v>
      </c>
      <c r="C144" s="19"/>
      <c r="D144" s="31"/>
      <c r="E144" s="74"/>
      <c r="F144" s="75"/>
      <c r="G144" s="127"/>
      <c r="H144" s="4"/>
    </row>
    <row r="145" spans="1:8" s="35" customFormat="1" ht="20.100000000000001" customHeight="1" outlineLevel="1">
      <c r="A145" s="22" t="s">
        <v>148</v>
      </c>
      <c r="B145" s="23" t="s">
        <v>36</v>
      </c>
      <c r="C145" s="19" t="s">
        <v>116</v>
      </c>
      <c r="D145" s="31">
        <v>27</v>
      </c>
      <c r="E145" s="164"/>
      <c r="F145" s="75">
        <f t="shared" si="10"/>
        <v>0</v>
      </c>
      <c r="G145" s="127"/>
      <c r="H145" s="4"/>
    </row>
    <row r="146" spans="1:8" s="35" customFormat="1" ht="20.100000000000001" customHeight="1" outlineLevel="1">
      <c r="A146" s="22" t="s">
        <v>149</v>
      </c>
      <c r="B146" s="23" t="s">
        <v>37</v>
      </c>
      <c r="C146" s="19" t="s">
        <v>116</v>
      </c>
      <c r="D146" s="31">
        <v>8</v>
      </c>
      <c r="E146" s="164"/>
      <c r="F146" s="75">
        <f t="shared" si="10"/>
        <v>0</v>
      </c>
      <c r="G146" s="127"/>
      <c r="H146" s="4"/>
    </row>
    <row r="147" spans="1:8" s="35" customFormat="1" ht="20.100000000000001" customHeight="1" outlineLevel="1">
      <c r="A147" s="22" t="s">
        <v>299</v>
      </c>
      <c r="B147" s="23" t="s">
        <v>38</v>
      </c>
      <c r="C147" s="19" t="s">
        <v>116</v>
      </c>
      <c r="D147" s="31">
        <v>16</v>
      </c>
      <c r="E147" s="164"/>
      <c r="F147" s="75">
        <f t="shared" si="10"/>
        <v>0</v>
      </c>
      <c r="G147" s="127"/>
      <c r="H147" s="4"/>
    </row>
    <row r="148" spans="1:8" s="35" customFormat="1" ht="20.100000000000001" customHeight="1" outlineLevel="1">
      <c r="A148" s="22" t="s">
        <v>300</v>
      </c>
      <c r="B148" s="23" t="s">
        <v>39</v>
      </c>
      <c r="C148" s="19" t="s">
        <v>116</v>
      </c>
      <c r="D148" s="31">
        <v>26</v>
      </c>
      <c r="E148" s="164"/>
      <c r="F148" s="75">
        <f t="shared" si="10"/>
        <v>0</v>
      </c>
      <c r="G148" s="127"/>
      <c r="H148" s="4"/>
    </row>
    <row r="149" spans="1:8" s="35" customFormat="1" ht="20.100000000000001" customHeight="1" outlineLevel="1">
      <c r="A149" s="22" t="s">
        <v>301</v>
      </c>
      <c r="B149" s="23" t="s">
        <v>54</v>
      </c>
      <c r="C149" s="19" t="s">
        <v>116</v>
      </c>
      <c r="D149" s="31">
        <v>8</v>
      </c>
      <c r="E149" s="164"/>
      <c r="F149" s="75">
        <f t="shared" si="10"/>
        <v>0</v>
      </c>
      <c r="G149" s="127"/>
      <c r="H149" s="4"/>
    </row>
    <row r="150" spans="1:8" s="35" customFormat="1" ht="20.100000000000001" customHeight="1" outlineLevel="1">
      <c r="A150" s="22" t="s">
        <v>302</v>
      </c>
      <c r="B150" s="23" t="s">
        <v>55</v>
      </c>
      <c r="C150" s="19" t="s">
        <v>116</v>
      </c>
      <c r="D150" s="31">
        <v>1</v>
      </c>
      <c r="E150" s="164"/>
      <c r="F150" s="75">
        <f t="shared" si="10"/>
        <v>0</v>
      </c>
      <c r="G150" s="127"/>
      <c r="H150" s="4"/>
    </row>
    <row r="151" spans="1:8" s="35" customFormat="1" ht="20.100000000000001" customHeight="1" outlineLevel="1">
      <c r="A151" s="22" t="s">
        <v>303</v>
      </c>
      <c r="B151" s="23" t="s">
        <v>56</v>
      </c>
      <c r="C151" s="19" t="s">
        <v>116</v>
      </c>
      <c r="D151" s="31">
        <v>4</v>
      </c>
      <c r="E151" s="164"/>
      <c r="F151" s="75">
        <f t="shared" si="10"/>
        <v>0</v>
      </c>
      <c r="G151" s="127"/>
      <c r="H151" s="4"/>
    </row>
    <row r="152" spans="1:8" s="35" customFormat="1" ht="20.100000000000001" customHeight="1" outlineLevel="1">
      <c r="A152" s="22" t="s">
        <v>304</v>
      </c>
      <c r="B152" s="23" t="s">
        <v>40</v>
      </c>
      <c r="C152" s="19" t="s">
        <v>116</v>
      </c>
      <c r="D152" s="31">
        <v>2</v>
      </c>
      <c r="E152" s="164"/>
      <c r="F152" s="75">
        <f t="shared" si="10"/>
        <v>0</v>
      </c>
      <c r="G152" s="127"/>
      <c r="H152" s="4"/>
    </row>
    <row r="153" spans="1:8" s="35" customFormat="1" ht="20.100000000000001" customHeight="1" outlineLevel="1">
      <c r="A153" s="22" t="s">
        <v>305</v>
      </c>
      <c r="B153" s="23" t="s">
        <v>57</v>
      </c>
      <c r="C153" s="19" t="s">
        <v>116</v>
      </c>
      <c r="D153" s="31">
        <v>8</v>
      </c>
      <c r="E153" s="164"/>
      <c r="F153" s="75">
        <f t="shared" si="10"/>
        <v>0</v>
      </c>
      <c r="G153" s="127"/>
      <c r="H153" s="4"/>
    </row>
    <row r="154" spans="1:8" s="35" customFormat="1" ht="20.100000000000001" customHeight="1" outlineLevel="1">
      <c r="A154" s="22" t="s">
        <v>306</v>
      </c>
      <c r="B154" s="23" t="s">
        <v>58</v>
      </c>
      <c r="C154" s="19" t="s">
        <v>116</v>
      </c>
      <c r="D154" s="31">
        <v>2</v>
      </c>
      <c r="E154" s="164"/>
      <c r="F154" s="75">
        <f t="shared" si="10"/>
        <v>0</v>
      </c>
      <c r="G154" s="127"/>
      <c r="H154" s="4"/>
    </row>
    <row r="155" spans="1:8" s="35" customFormat="1" ht="20.100000000000001" customHeight="1" outlineLevel="1">
      <c r="A155" s="22" t="s">
        <v>307</v>
      </c>
      <c r="B155" s="23" t="s">
        <v>20</v>
      </c>
      <c r="C155" s="19" t="s">
        <v>116</v>
      </c>
      <c r="D155" s="31">
        <v>1</v>
      </c>
      <c r="E155" s="164"/>
      <c r="F155" s="75">
        <f t="shared" si="10"/>
        <v>0</v>
      </c>
      <c r="G155" s="127"/>
      <c r="H155" s="4"/>
    </row>
    <row r="156" spans="1:8" s="35" customFormat="1" ht="20.100000000000001" customHeight="1" outlineLevel="1">
      <c r="A156" s="22" t="s">
        <v>308</v>
      </c>
      <c r="B156" s="23" t="s">
        <v>21</v>
      </c>
      <c r="C156" s="19" t="s">
        <v>116</v>
      </c>
      <c r="D156" s="31">
        <v>1</v>
      </c>
      <c r="E156" s="164"/>
      <c r="F156" s="75">
        <f t="shared" si="10"/>
        <v>0</v>
      </c>
      <c r="G156" s="127"/>
      <c r="H156" s="4"/>
    </row>
    <row r="157" spans="1:8" s="35" customFormat="1" ht="20.100000000000001" customHeight="1" outlineLevel="1">
      <c r="A157" s="22" t="s">
        <v>309</v>
      </c>
      <c r="B157" s="23" t="s">
        <v>59</v>
      </c>
      <c r="C157" s="19" t="s">
        <v>116</v>
      </c>
      <c r="D157" s="31">
        <v>2</v>
      </c>
      <c r="E157" s="164"/>
      <c r="F157" s="75">
        <f t="shared" si="10"/>
        <v>0</v>
      </c>
      <c r="G157" s="127"/>
      <c r="H157" s="4"/>
    </row>
    <row r="158" spans="1:8" s="35" customFormat="1" ht="23.25" customHeight="1" outlineLevel="1">
      <c r="A158" s="22" t="s">
        <v>310</v>
      </c>
      <c r="B158" s="23" t="s">
        <v>9</v>
      </c>
      <c r="C158" s="19" t="s">
        <v>116</v>
      </c>
      <c r="D158" s="31">
        <v>20</v>
      </c>
      <c r="E158" s="164"/>
      <c r="F158" s="75">
        <f t="shared" si="10"/>
        <v>0</v>
      </c>
      <c r="G158" s="127"/>
      <c r="H158" s="4"/>
    </row>
    <row r="159" spans="1:8" s="35" customFormat="1" ht="20.100000000000001" customHeight="1" outlineLevel="1">
      <c r="A159" s="22" t="s">
        <v>311</v>
      </c>
      <c r="B159" s="23" t="s">
        <v>10</v>
      </c>
      <c r="C159" s="19" t="s">
        <v>116</v>
      </c>
      <c r="D159" s="31">
        <v>4</v>
      </c>
      <c r="E159" s="164"/>
      <c r="F159" s="75">
        <f t="shared" si="10"/>
        <v>0</v>
      </c>
      <c r="G159" s="127"/>
      <c r="H159" s="4"/>
    </row>
    <row r="160" spans="1:8" s="35" customFormat="1" ht="20.100000000000001" customHeight="1" outlineLevel="1">
      <c r="A160" s="22"/>
      <c r="B160" s="13" t="s">
        <v>91</v>
      </c>
      <c r="C160" s="20"/>
      <c r="D160" s="31"/>
      <c r="E160" s="74"/>
      <c r="F160" s="75"/>
      <c r="G160" s="127"/>
      <c r="H160" s="4"/>
    </row>
    <row r="161" spans="1:8" s="35" customFormat="1" ht="20.100000000000001" customHeight="1" outlineLevel="1">
      <c r="A161" s="22" t="s">
        <v>312</v>
      </c>
      <c r="B161" s="34" t="s">
        <v>60</v>
      </c>
      <c r="C161" s="22" t="s">
        <v>120</v>
      </c>
      <c r="D161" s="31">
        <v>2</v>
      </c>
      <c r="E161" s="164"/>
      <c r="F161" s="75">
        <f t="shared" si="10"/>
        <v>0</v>
      </c>
      <c r="G161" s="127"/>
      <c r="H161" s="4"/>
    </row>
    <row r="162" spans="1:8" s="35" customFormat="1" ht="20.100000000000001" customHeight="1" outlineLevel="1">
      <c r="A162" s="22" t="s">
        <v>313</v>
      </c>
      <c r="B162" s="34" t="s">
        <v>65</v>
      </c>
      <c r="C162" s="22" t="s">
        <v>120</v>
      </c>
      <c r="D162" s="31">
        <v>140</v>
      </c>
      <c r="E162" s="164"/>
      <c r="F162" s="75">
        <f t="shared" si="10"/>
        <v>0</v>
      </c>
      <c r="G162" s="127"/>
      <c r="H162" s="4"/>
    </row>
    <row r="163" spans="1:8" s="35" customFormat="1" ht="20.100000000000001" customHeight="1" outlineLevel="1">
      <c r="A163" s="22" t="s">
        <v>314</v>
      </c>
      <c r="B163" s="34" t="s">
        <v>61</v>
      </c>
      <c r="C163" s="22" t="s">
        <v>120</v>
      </c>
      <c r="D163" s="31">
        <v>70</v>
      </c>
      <c r="E163" s="164"/>
      <c r="F163" s="75">
        <f t="shared" si="10"/>
        <v>0</v>
      </c>
      <c r="G163" s="127"/>
      <c r="H163" s="4"/>
    </row>
    <row r="164" spans="1:8" s="35" customFormat="1" ht="33" customHeight="1" outlineLevel="1">
      <c r="A164" s="22" t="s">
        <v>315</v>
      </c>
      <c r="B164" s="34" t="s">
        <v>215</v>
      </c>
      <c r="C164" s="11" t="s">
        <v>116</v>
      </c>
      <c r="D164" s="31">
        <v>16</v>
      </c>
      <c r="E164" s="164"/>
      <c r="F164" s="75">
        <f t="shared" si="10"/>
        <v>0</v>
      </c>
      <c r="G164" s="127"/>
      <c r="H164" s="4"/>
    </row>
    <row r="165" spans="1:8" s="35" customFormat="1" ht="29.25" customHeight="1" outlineLevel="1">
      <c r="A165" s="22" t="s">
        <v>316</v>
      </c>
      <c r="B165" s="34" t="s">
        <v>216</v>
      </c>
      <c r="C165" s="11" t="s">
        <v>116</v>
      </c>
      <c r="D165" s="31">
        <v>17</v>
      </c>
      <c r="E165" s="164"/>
      <c r="F165" s="75">
        <f t="shared" si="10"/>
        <v>0</v>
      </c>
      <c r="G165" s="127"/>
      <c r="H165" s="4"/>
    </row>
    <row r="166" spans="1:8" s="35" customFormat="1" ht="20.100000000000001" customHeight="1" outlineLevel="1">
      <c r="A166" s="22" t="s">
        <v>317</v>
      </c>
      <c r="B166" s="34" t="s">
        <v>19</v>
      </c>
      <c r="C166" s="11" t="s">
        <v>116</v>
      </c>
      <c r="D166" s="31">
        <v>2</v>
      </c>
      <c r="E166" s="164"/>
      <c r="F166" s="75">
        <f t="shared" si="10"/>
        <v>0</v>
      </c>
      <c r="G166" s="127"/>
      <c r="H166" s="4"/>
    </row>
    <row r="167" spans="1:8" ht="20.100000000000001" customHeight="1" outlineLevel="1">
      <c r="A167" s="22"/>
      <c r="B167" s="13" t="s">
        <v>92</v>
      </c>
      <c r="C167" s="38"/>
      <c r="D167" s="31"/>
      <c r="E167" s="74"/>
      <c r="F167" s="75"/>
      <c r="G167" s="127"/>
      <c r="H167" s="4"/>
    </row>
    <row r="168" spans="1:8" ht="38.25" outlineLevel="1">
      <c r="A168" s="22" t="s">
        <v>318</v>
      </c>
      <c r="B168" s="34" t="s">
        <v>75</v>
      </c>
      <c r="C168" s="37"/>
      <c r="D168" s="31"/>
      <c r="E168" s="74"/>
      <c r="F168" s="75"/>
      <c r="G168" s="127"/>
      <c r="H168" s="4"/>
    </row>
    <row r="169" spans="1:8" s="35" customFormat="1" ht="20.100000000000001" customHeight="1" outlineLevel="1">
      <c r="A169" s="22" t="s">
        <v>319</v>
      </c>
      <c r="B169" s="34" t="s">
        <v>93</v>
      </c>
      <c r="C169" s="11" t="s">
        <v>120</v>
      </c>
      <c r="D169" s="31">
        <v>8432.2999999999993</v>
      </c>
      <c r="E169" s="164"/>
      <c r="F169" s="75">
        <f t="shared" si="10"/>
        <v>0</v>
      </c>
      <c r="G169" s="127"/>
      <c r="H169" s="4"/>
    </row>
    <row r="170" spans="1:8" s="35" customFormat="1" ht="20.100000000000001" customHeight="1" outlineLevel="1">
      <c r="A170" s="22" t="s">
        <v>320</v>
      </c>
      <c r="B170" s="34" t="s">
        <v>94</v>
      </c>
      <c r="C170" s="11" t="s">
        <v>120</v>
      </c>
      <c r="D170" s="31">
        <v>1105</v>
      </c>
      <c r="E170" s="164"/>
      <c r="F170" s="75">
        <f t="shared" si="10"/>
        <v>0</v>
      </c>
      <c r="G170" s="127"/>
      <c r="H170" s="4"/>
    </row>
    <row r="171" spans="1:8" s="35" customFormat="1" ht="20.100000000000001" customHeight="1" outlineLevel="1">
      <c r="A171" s="22" t="s">
        <v>321</v>
      </c>
      <c r="B171" s="34" t="s">
        <v>11</v>
      </c>
      <c r="C171" s="11" t="s">
        <v>120</v>
      </c>
      <c r="D171" s="31">
        <v>2060.6</v>
      </c>
      <c r="E171" s="164"/>
      <c r="F171" s="75">
        <f t="shared" si="10"/>
        <v>0</v>
      </c>
      <c r="G171" s="127"/>
      <c r="H171" s="4"/>
    </row>
    <row r="172" spans="1:8" s="35" customFormat="1" ht="20.100000000000001" customHeight="1" outlineLevel="1">
      <c r="A172" s="22" t="s">
        <v>322</v>
      </c>
      <c r="B172" s="34" t="s">
        <v>95</v>
      </c>
      <c r="C172" s="11" t="s">
        <v>120</v>
      </c>
      <c r="D172" s="31">
        <v>364.1</v>
      </c>
      <c r="E172" s="164"/>
      <c r="F172" s="75">
        <f t="shared" si="10"/>
        <v>0</v>
      </c>
      <c r="G172" s="127"/>
      <c r="H172" s="4"/>
    </row>
    <row r="173" spans="1:8" s="35" customFormat="1" ht="20.100000000000001" customHeight="1" outlineLevel="1">
      <c r="A173" s="22" t="s">
        <v>323</v>
      </c>
      <c r="B173" s="34" t="s">
        <v>12</v>
      </c>
      <c r="C173" s="11" t="s">
        <v>120</v>
      </c>
      <c r="D173" s="31">
        <v>82.2</v>
      </c>
      <c r="E173" s="164"/>
      <c r="F173" s="75">
        <f t="shared" si="10"/>
        <v>0</v>
      </c>
      <c r="G173" s="127"/>
      <c r="H173" s="4"/>
    </row>
    <row r="174" spans="1:8" s="35" customFormat="1" ht="20.100000000000001" customHeight="1" outlineLevel="1">
      <c r="A174" s="22" t="s">
        <v>324</v>
      </c>
      <c r="B174" s="34" t="s">
        <v>13</v>
      </c>
      <c r="C174" s="11" t="s">
        <v>120</v>
      </c>
      <c r="D174" s="31">
        <v>97.3</v>
      </c>
      <c r="E174" s="164"/>
      <c r="F174" s="75">
        <f t="shared" si="10"/>
        <v>0</v>
      </c>
      <c r="G174" s="127"/>
      <c r="H174" s="4"/>
    </row>
    <row r="175" spans="1:8" s="35" customFormat="1" ht="20.100000000000001" customHeight="1" outlineLevel="1">
      <c r="A175" s="22" t="s">
        <v>325</v>
      </c>
      <c r="B175" s="34" t="s">
        <v>62</v>
      </c>
      <c r="C175" s="11" t="s">
        <v>120</v>
      </c>
      <c r="D175" s="31">
        <v>291.89999999999998</v>
      </c>
      <c r="E175" s="164"/>
      <c r="F175" s="75">
        <f t="shared" si="10"/>
        <v>0</v>
      </c>
      <c r="G175" s="127"/>
      <c r="H175" s="4"/>
    </row>
    <row r="176" spans="1:8" s="35" customFormat="1" ht="20.100000000000001" customHeight="1" outlineLevel="1">
      <c r="A176" s="22" t="s">
        <v>326</v>
      </c>
      <c r="B176" s="34" t="s">
        <v>64</v>
      </c>
      <c r="C176" s="11" t="s">
        <v>120</v>
      </c>
      <c r="D176" s="31">
        <v>98.8</v>
      </c>
      <c r="E176" s="164"/>
      <c r="F176" s="75">
        <f t="shared" si="10"/>
        <v>0</v>
      </c>
      <c r="G176" s="127"/>
      <c r="H176" s="4"/>
    </row>
    <row r="177" spans="1:8" s="35" customFormat="1" ht="20.100000000000001" customHeight="1" outlineLevel="1">
      <c r="A177" s="22" t="s">
        <v>327</v>
      </c>
      <c r="B177" s="34" t="s">
        <v>63</v>
      </c>
      <c r="C177" s="11" t="s">
        <v>120</v>
      </c>
      <c r="D177" s="31">
        <v>148.19999999999999</v>
      </c>
      <c r="E177" s="164"/>
      <c r="F177" s="75">
        <f t="shared" si="10"/>
        <v>0</v>
      </c>
      <c r="G177" s="127"/>
      <c r="H177" s="4"/>
    </row>
    <row r="178" spans="1:8" ht="20.100000000000001" customHeight="1" outlineLevel="1">
      <c r="A178" s="22"/>
      <c r="B178" s="13" t="s">
        <v>96</v>
      </c>
      <c r="C178" s="38"/>
      <c r="D178" s="31"/>
      <c r="E178" s="74"/>
      <c r="F178" s="75"/>
      <c r="G178" s="127"/>
      <c r="H178" s="4"/>
    </row>
    <row r="179" spans="1:8" s="35" customFormat="1" ht="19.5" customHeight="1" outlineLevel="1">
      <c r="A179" s="22" t="s">
        <v>328</v>
      </c>
      <c r="B179" s="34" t="s">
        <v>14</v>
      </c>
      <c r="C179" s="11" t="s">
        <v>116</v>
      </c>
      <c r="D179" s="31">
        <v>165</v>
      </c>
      <c r="E179" s="164"/>
      <c r="F179" s="75">
        <f t="shared" si="10"/>
        <v>0</v>
      </c>
      <c r="G179" s="127"/>
      <c r="H179" s="4"/>
    </row>
    <row r="180" spans="1:8" s="35" customFormat="1" ht="20.100000000000001" customHeight="1" outlineLevel="1">
      <c r="A180" s="22" t="s">
        <v>329</v>
      </c>
      <c r="B180" s="34" t="s">
        <v>15</v>
      </c>
      <c r="C180" s="11" t="s">
        <v>116</v>
      </c>
      <c r="D180" s="31">
        <v>19</v>
      </c>
      <c r="E180" s="164"/>
      <c r="F180" s="75">
        <f t="shared" si="10"/>
        <v>0</v>
      </c>
      <c r="G180" s="127"/>
      <c r="H180" s="4"/>
    </row>
    <row r="181" spans="1:8" s="35" customFormat="1" ht="20.100000000000001" customHeight="1" outlineLevel="1">
      <c r="A181" s="22" t="s">
        <v>330</v>
      </c>
      <c r="B181" s="34" t="s">
        <v>97</v>
      </c>
      <c r="C181" s="11" t="s">
        <v>116</v>
      </c>
      <c r="D181" s="31">
        <v>61</v>
      </c>
      <c r="E181" s="164"/>
      <c r="F181" s="75">
        <f t="shared" si="10"/>
        <v>0</v>
      </c>
      <c r="G181" s="127"/>
      <c r="H181" s="4"/>
    </row>
    <row r="182" spans="1:8" s="35" customFormat="1" ht="20.100000000000001" customHeight="1" outlineLevel="1">
      <c r="A182" s="22" t="s">
        <v>331</v>
      </c>
      <c r="B182" s="23" t="s">
        <v>42</v>
      </c>
      <c r="C182" s="22" t="s">
        <v>116</v>
      </c>
      <c r="D182" s="31">
        <v>151</v>
      </c>
      <c r="E182" s="164"/>
      <c r="F182" s="75">
        <f t="shared" si="10"/>
        <v>0</v>
      </c>
      <c r="G182" s="127"/>
      <c r="H182" s="4"/>
    </row>
    <row r="183" spans="1:8" s="35" customFormat="1" ht="20.100000000000001" customHeight="1" outlineLevel="1">
      <c r="A183" s="22" t="s">
        <v>332</v>
      </c>
      <c r="B183" s="23" t="s">
        <v>43</v>
      </c>
      <c r="C183" s="22" t="s">
        <v>116</v>
      </c>
      <c r="D183" s="31">
        <v>34</v>
      </c>
      <c r="E183" s="164"/>
      <c r="F183" s="75">
        <f t="shared" si="10"/>
        <v>0</v>
      </c>
      <c r="G183" s="127"/>
      <c r="H183" s="4"/>
    </row>
    <row r="184" spans="1:8" s="35" customFormat="1" ht="20.100000000000001" customHeight="1" outlineLevel="1">
      <c r="A184" s="22" t="s">
        <v>333</v>
      </c>
      <c r="B184" s="34" t="s">
        <v>169</v>
      </c>
      <c r="C184" s="22" t="s">
        <v>116</v>
      </c>
      <c r="D184" s="31">
        <v>9</v>
      </c>
      <c r="E184" s="164"/>
      <c r="F184" s="75">
        <f t="shared" si="10"/>
        <v>0</v>
      </c>
      <c r="G184" s="127"/>
      <c r="H184" s="4"/>
    </row>
    <row r="185" spans="1:8" s="35" customFormat="1" ht="20.100000000000001" customHeight="1" outlineLevel="1">
      <c r="A185" s="22" t="s">
        <v>334</v>
      </c>
      <c r="B185" s="34" t="s">
        <v>98</v>
      </c>
      <c r="C185" s="22" t="s">
        <v>116</v>
      </c>
      <c r="D185" s="31">
        <v>4</v>
      </c>
      <c r="E185" s="164"/>
      <c r="F185" s="75">
        <f t="shared" si="10"/>
        <v>0</v>
      </c>
      <c r="G185" s="127"/>
      <c r="H185" s="4"/>
    </row>
    <row r="186" spans="1:8" s="35" customFormat="1" ht="20.100000000000001" customHeight="1" outlineLevel="1">
      <c r="A186" s="22" t="s">
        <v>335</v>
      </c>
      <c r="B186" s="34" t="s">
        <v>164</v>
      </c>
      <c r="C186" s="22" t="s">
        <v>116</v>
      </c>
      <c r="D186" s="31">
        <v>1</v>
      </c>
      <c r="E186" s="164"/>
      <c r="F186" s="75">
        <f t="shared" si="10"/>
        <v>0</v>
      </c>
      <c r="G186" s="127"/>
      <c r="H186" s="4"/>
    </row>
    <row r="187" spans="1:8" s="35" customFormat="1" ht="20.100000000000001" customHeight="1" outlineLevel="1">
      <c r="A187" s="22" t="s">
        <v>336</v>
      </c>
      <c r="B187" s="34" t="s">
        <v>168</v>
      </c>
      <c r="C187" s="22" t="s">
        <v>116</v>
      </c>
      <c r="D187" s="31">
        <v>20</v>
      </c>
      <c r="E187" s="164"/>
      <c r="F187" s="75">
        <f t="shared" si="10"/>
        <v>0</v>
      </c>
      <c r="G187" s="127"/>
      <c r="H187" s="4"/>
    </row>
    <row r="188" spans="1:8" ht="20.100000000000001" customHeight="1" outlineLevel="1">
      <c r="A188" s="39"/>
      <c r="B188" s="40"/>
      <c r="C188" s="40"/>
      <c r="D188" s="45"/>
      <c r="E188" s="70"/>
      <c r="F188" s="65">
        <f>SUM(F139:F187)</f>
        <v>0</v>
      </c>
      <c r="G188" s="80"/>
      <c r="H188" s="4"/>
    </row>
    <row r="189" spans="1:8" ht="20.100000000000001" customHeight="1">
      <c r="A189" s="67"/>
      <c r="B189" s="68"/>
      <c r="C189" s="67"/>
      <c r="D189" s="69"/>
      <c r="E189" s="70"/>
      <c r="F189" s="71"/>
      <c r="G189" s="4"/>
      <c r="H189" s="4"/>
    </row>
    <row r="190" spans="1:8" ht="20.100000000000001" customHeight="1">
      <c r="A190" s="61">
        <v>12</v>
      </c>
      <c r="B190" s="62" t="s">
        <v>153</v>
      </c>
      <c r="C190" s="62"/>
      <c r="D190" s="63"/>
      <c r="E190" s="64"/>
      <c r="F190" s="63">
        <f>F194</f>
        <v>0</v>
      </c>
      <c r="G190" s="79"/>
      <c r="H190" s="4"/>
    </row>
    <row r="191" spans="1:8" s="35" customFormat="1" ht="20.100000000000001" customHeight="1" outlineLevel="1">
      <c r="A191" s="19" t="s">
        <v>337</v>
      </c>
      <c r="B191" s="18" t="s">
        <v>6</v>
      </c>
      <c r="C191" s="19" t="s">
        <v>120</v>
      </c>
      <c r="D191" s="31">
        <v>153.38999999999999</v>
      </c>
      <c r="E191" s="164"/>
      <c r="F191" s="75">
        <f t="shared" ref="F191:F193" si="11">TRUNC(D191*E191,2)</f>
        <v>0</v>
      </c>
      <c r="G191" s="127"/>
      <c r="H191" s="4"/>
    </row>
    <row r="192" spans="1:8" s="35" customFormat="1" ht="20.100000000000001" customHeight="1" outlineLevel="1">
      <c r="A192" s="19" t="s">
        <v>338</v>
      </c>
      <c r="B192" s="38" t="s">
        <v>7</v>
      </c>
      <c r="C192" s="37" t="s">
        <v>116</v>
      </c>
      <c r="D192" s="31">
        <v>23</v>
      </c>
      <c r="E192" s="164"/>
      <c r="F192" s="75">
        <f t="shared" si="11"/>
        <v>0</v>
      </c>
      <c r="G192" s="127"/>
      <c r="H192" s="4"/>
    </row>
    <row r="193" spans="1:8" s="35" customFormat="1" ht="20.100000000000001" customHeight="1" outlineLevel="1">
      <c r="A193" s="19" t="s">
        <v>339</v>
      </c>
      <c r="B193" s="38" t="s">
        <v>48</v>
      </c>
      <c r="C193" s="37" t="s">
        <v>116</v>
      </c>
      <c r="D193" s="31">
        <v>28</v>
      </c>
      <c r="E193" s="164"/>
      <c r="F193" s="75">
        <f t="shared" si="11"/>
        <v>0</v>
      </c>
      <c r="G193" s="127"/>
      <c r="H193" s="4"/>
    </row>
    <row r="194" spans="1:8" ht="20.100000000000001" customHeight="1" outlineLevel="1">
      <c r="A194" s="39"/>
      <c r="B194" s="40"/>
      <c r="C194" s="40"/>
      <c r="D194" s="45"/>
      <c r="E194" s="70"/>
      <c r="F194" s="65">
        <f>SUM(F191:F193)</f>
        <v>0</v>
      </c>
      <c r="G194" s="80"/>
      <c r="H194" s="4"/>
    </row>
    <row r="195" spans="1:8" ht="20.100000000000001" customHeight="1">
      <c r="A195" s="67"/>
      <c r="B195" s="68"/>
      <c r="C195" s="67"/>
      <c r="D195" s="69"/>
      <c r="E195" s="70"/>
      <c r="F195" s="71"/>
      <c r="G195" s="4"/>
      <c r="H195" s="4"/>
    </row>
    <row r="196" spans="1:8" ht="20.100000000000001" customHeight="1">
      <c r="A196" s="61">
        <v>13</v>
      </c>
      <c r="B196" s="62" t="s">
        <v>76</v>
      </c>
      <c r="C196" s="62"/>
      <c r="D196" s="63"/>
      <c r="E196" s="64"/>
      <c r="F196" s="63">
        <f>F229</f>
        <v>0</v>
      </c>
      <c r="G196" s="79"/>
      <c r="H196" s="4"/>
    </row>
    <row r="197" spans="1:8" s="35" customFormat="1" ht="20.100000000000001" customHeight="1" outlineLevel="1">
      <c r="A197" s="24"/>
      <c r="B197" s="13" t="s">
        <v>99</v>
      </c>
      <c r="C197" s="18"/>
      <c r="D197" s="31"/>
      <c r="E197" s="74"/>
      <c r="F197" s="75"/>
      <c r="G197" s="127"/>
      <c r="H197" s="4"/>
    </row>
    <row r="198" spans="1:8" s="35" customFormat="1" ht="20.100000000000001" customHeight="1" outlineLevel="1">
      <c r="A198" s="19" t="s">
        <v>340</v>
      </c>
      <c r="B198" s="12" t="s">
        <v>414</v>
      </c>
      <c r="C198" s="19" t="s">
        <v>77</v>
      </c>
      <c r="D198" s="31">
        <v>2</v>
      </c>
      <c r="E198" s="164"/>
      <c r="F198" s="75">
        <f t="shared" ref="F197:F228" si="12">TRUNC(D198*E198,2)</f>
        <v>0</v>
      </c>
      <c r="G198" s="127"/>
      <c r="H198" s="4"/>
    </row>
    <row r="199" spans="1:8" s="35" customFormat="1" ht="20.100000000000001" customHeight="1" outlineLevel="1">
      <c r="A199" s="19" t="s">
        <v>341</v>
      </c>
      <c r="B199" s="12" t="s">
        <v>22</v>
      </c>
      <c r="C199" s="19" t="s">
        <v>77</v>
      </c>
      <c r="D199" s="31">
        <v>1</v>
      </c>
      <c r="E199" s="164"/>
      <c r="F199" s="75">
        <f t="shared" si="12"/>
        <v>0</v>
      </c>
      <c r="G199" s="127"/>
      <c r="H199" s="4"/>
    </row>
    <row r="200" spans="1:8" ht="20.100000000000001" customHeight="1" outlineLevel="1">
      <c r="A200" s="19" t="s">
        <v>342</v>
      </c>
      <c r="B200" s="12" t="s">
        <v>100</v>
      </c>
      <c r="C200" s="19" t="s">
        <v>77</v>
      </c>
      <c r="D200" s="31">
        <v>1</v>
      </c>
      <c r="E200" s="164"/>
      <c r="F200" s="75">
        <f t="shared" si="12"/>
        <v>0</v>
      </c>
      <c r="G200" s="127"/>
      <c r="H200" s="4"/>
    </row>
    <row r="201" spans="1:8" ht="20.100000000000001" customHeight="1" outlineLevel="1">
      <c r="A201" s="19" t="s">
        <v>343</v>
      </c>
      <c r="B201" s="12" t="s">
        <v>30</v>
      </c>
      <c r="C201" s="19" t="s">
        <v>77</v>
      </c>
      <c r="D201" s="31">
        <v>2</v>
      </c>
      <c r="E201" s="164"/>
      <c r="F201" s="75">
        <f t="shared" si="12"/>
        <v>0</v>
      </c>
      <c r="G201" s="127"/>
      <c r="H201" s="4"/>
    </row>
    <row r="202" spans="1:8" ht="20.100000000000001" customHeight="1" outlineLevel="1">
      <c r="A202" s="19" t="s">
        <v>344</v>
      </c>
      <c r="B202" s="12" t="s">
        <v>78</v>
      </c>
      <c r="C202" s="19" t="s">
        <v>77</v>
      </c>
      <c r="D202" s="31">
        <v>1</v>
      </c>
      <c r="E202" s="164"/>
      <c r="F202" s="75">
        <f t="shared" si="12"/>
        <v>0</v>
      </c>
      <c r="G202" s="127"/>
      <c r="H202" s="4"/>
    </row>
    <row r="203" spans="1:8" ht="20.100000000000001" customHeight="1" outlineLevel="1">
      <c r="A203" s="19" t="s">
        <v>345</v>
      </c>
      <c r="B203" s="12" t="s">
        <v>31</v>
      </c>
      <c r="C203" s="19" t="s">
        <v>77</v>
      </c>
      <c r="D203" s="31">
        <v>2</v>
      </c>
      <c r="E203" s="164"/>
      <c r="F203" s="75">
        <f t="shared" si="12"/>
        <v>0</v>
      </c>
      <c r="G203" s="127"/>
      <c r="H203" s="4"/>
    </row>
    <row r="204" spans="1:8" ht="20.100000000000001" customHeight="1" outlineLevel="1">
      <c r="A204" s="19" t="s">
        <v>346</v>
      </c>
      <c r="B204" s="12" t="s">
        <v>79</v>
      </c>
      <c r="C204" s="19" t="s">
        <v>77</v>
      </c>
      <c r="D204" s="31">
        <v>1</v>
      </c>
      <c r="E204" s="164"/>
      <c r="F204" s="75">
        <f t="shared" si="12"/>
        <v>0</v>
      </c>
      <c r="G204" s="127"/>
      <c r="H204" s="4"/>
    </row>
    <row r="205" spans="1:8" ht="20.100000000000001" customHeight="1" outlineLevel="1">
      <c r="A205" s="19" t="s">
        <v>150</v>
      </c>
      <c r="B205" s="12" t="s">
        <v>27</v>
      </c>
      <c r="C205" s="19" t="s">
        <v>77</v>
      </c>
      <c r="D205" s="31">
        <v>1</v>
      </c>
      <c r="E205" s="164"/>
      <c r="F205" s="75">
        <f t="shared" si="12"/>
        <v>0</v>
      </c>
      <c r="G205" s="127"/>
      <c r="H205" s="4"/>
    </row>
    <row r="206" spans="1:8" ht="20.100000000000001" customHeight="1" outlineLevel="1">
      <c r="A206" s="19" t="s">
        <v>347</v>
      </c>
      <c r="B206" s="12" t="s">
        <v>28</v>
      </c>
      <c r="C206" s="19" t="s">
        <v>77</v>
      </c>
      <c r="D206" s="31">
        <v>2</v>
      </c>
      <c r="E206" s="164"/>
      <c r="F206" s="75">
        <f t="shared" si="12"/>
        <v>0</v>
      </c>
      <c r="G206" s="127"/>
      <c r="H206" s="4"/>
    </row>
    <row r="207" spans="1:8" ht="20.100000000000001" customHeight="1" outlineLevel="1">
      <c r="A207" s="19" t="s">
        <v>348</v>
      </c>
      <c r="B207" s="12" t="s">
        <v>29</v>
      </c>
      <c r="C207" s="19" t="s">
        <v>77</v>
      </c>
      <c r="D207" s="31">
        <v>2</v>
      </c>
      <c r="E207" s="164"/>
      <c r="F207" s="75">
        <f t="shared" si="12"/>
        <v>0</v>
      </c>
      <c r="G207" s="127"/>
      <c r="H207" s="4"/>
    </row>
    <row r="208" spans="1:8" ht="20.100000000000001" customHeight="1" outlineLevel="1">
      <c r="A208" s="19" t="s">
        <v>349</v>
      </c>
      <c r="B208" s="12" t="s">
        <v>32</v>
      </c>
      <c r="C208" s="19" t="s">
        <v>77</v>
      </c>
      <c r="D208" s="31">
        <v>2</v>
      </c>
      <c r="E208" s="164"/>
      <c r="F208" s="75">
        <f t="shared" si="12"/>
        <v>0</v>
      </c>
      <c r="G208" s="127"/>
      <c r="H208" s="4"/>
    </row>
    <row r="209" spans="1:8" ht="20.100000000000001" customHeight="1" outlineLevel="1">
      <c r="A209" s="19" t="s">
        <v>350</v>
      </c>
      <c r="B209" s="12" t="s">
        <v>67</v>
      </c>
      <c r="C209" s="19" t="s">
        <v>77</v>
      </c>
      <c r="D209" s="31">
        <v>1</v>
      </c>
      <c r="E209" s="164"/>
      <c r="F209" s="75">
        <f t="shared" si="12"/>
        <v>0</v>
      </c>
      <c r="G209" s="127"/>
      <c r="H209" s="4"/>
    </row>
    <row r="210" spans="1:8" ht="20.100000000000001" customHeight="1" outlineLevel="1">
      <c r="A210" s="19" t="s">
        <v>351</v>
      </c>
      <c r="B210" s="12" t="s">
        <v>68</v>
      </c>
      <c r="C210" s="19" t="s">
        <v>77</v>
      </c>
      <c r="D210" s="31">
        <v>2</v>
      </c>
      <c r="E210" s="164"/>
      <c r="F210" s="75">
        <f t="shared" si="12"/>
        <v>0</v>
      </c>
      <c r="G210" s="127"/>
      <c r="H210" s="4"/>
    </row>
    <row r="211" spans="1:8" ht="20.100000000000001" customHeight="1" outlineLevel="1">
      <c r="A211" s="8"/>
      <c r="B211" s="13" t="s">
        <v>101</v>
      </c>
      <c r="C211" s="38"/>
      <c r="D211" s="31"/>
      <c r="E211" s="74"/>
      <c r="F211" s="75"/>
      <c r="G211" s="127"/>
      <c r="H211" s="4"/>
    </row>
    <row r="212" spans="1:8" s="35" customFormat="1" ht="20.100000000000001" customHeight="1" outlineLevel="1">
      <c r="A212" s="37" t="s">
        <v>352</v>
      </c>
      <c r="B212" s="34" t="s">
        <v>132</v>
      </c>
      <c r="C212" s="19" t="s">
        <v>120</v>
      </c>
      <c r="D212" s="31">
        <v>144</v>
      </c>
      <c r="E212" s="164"/>
      <c r="F212" s="75">
        <f t="shared" si="12"/>
        <v>0</v>
      </c>
      <c r="G212" s="127"/>
      <c r="H212" s="4"/>
    </row>
    <row r="213" spans="1:8" s="35" customFormat="1" ht="20.100000000000001" customHeight="1" outlineLevel="1">
      <c r="A213" s="37" t="s">
        <v>353</v>
      </c>
      <c r="B213" s="34" t="s">
        <v>23</v>
      </c>
      <c r="C213" s="19" t="s">
        <v>120</v>
      </c>
      <c r="D213" s="31">
        <v>1268.5</v>
      </c>
      <c r="E213" s="164"/>
      <c r="F213" s="75">
        <f t="shared" si="12"/>
        <v>0</v>
      </c>
      <c r="G213" s="127"/>
      <c r="H213" s="4"/>
    </row>
    <row r="214" spans="1:8" s="35" customFormat="1" ht="20.100000000000001" customHeight="1" outlineLevel="1">
      <c r="A214" s="37" t="s">
        <v>354</v>
      </c>
      <c r="B214" s="12" t="s">
        <v>102</v>
      </c>
      <c r="C214" s="19" t="s">
        <v>120</v>
      </c>
      <c r="D214" s="31">
        <v>341</v>
      </c>
      <c r="E214" s="164"/>
      <c r="F214" s="75">
        <f t="shared" si="12"/>
        <v>0</v>
      </c>
      <c r="G214" s="127"/>
      <c r="H214" s="4"/>
    </row>
    <row r="215" spans="1:8" s="35" customFormat="1" ht="20.100000000000001" customHeight="1" outlineLevel="1">
      <c r="A215" s="8"/>
      <c r="B215" s="13" t="s">
        <v>103</v>
      </c>
      <c r="C215" s="38"/>
      <c r="D215" s="31"/>
      <c r="E215" s="74"/>
      <c r="F215" s="75"/>
      <c r="G215" s="127"/>
      <c r="H215" s="4"/>
    </row>
    <row r="216" spans="1:8" s="35" customFormat="1" ht="20.100000000000001" customHeight="1" outlineLevel="1">
      <c r="A216" s="19" t="s">
        <v>355</v>
      </c>
      <c r="B216" s="34" t="s">
        <v>25</v>
      </c>
      <c r="C216" s="37" t="s">
        <v>77</v>
      </c>
      <c r="D216" s="31">
        <v>26</v>
      </c>
      <c r="E216" s="164"/>
      <c r="F216" s="75">
        <f t="shared" si="12"/>
        <v>0</v>
      </c>
      <c r="G216" s="127"/>
      <c r="H216" s="4"/>
    </row>
    <row r="217" spans="1:8" s="35" customFormat="1" ht="20.100000000000001" customHeight="1" outlineLevel="1">
      <c r="A217" s="19" t="s">
        <v>356</v>
      </c>
      <c r="B217" s="34" t="s">
        <v>26</v>
      </c>
      <c r="C217" s="37" t="s">
        <v>77</v>
      </c>
      <c r="D217" s="31">
        <v>48</v>
      </c>
      <c r="E217" s="164"/>
      <c r="F217" s="75">
        <f t="shared" si="12"/>
        <v>0</v>
      </c>
      <c r="G217" s="127"/>
      <c r="H217" s="4"/>
    </row>
    <row r="218" spans="1:8" s="35" customFormat="1" ht="20.100000000000001" customHeight="1" outlineLevel="1">
      <c r="A218" s="24"/>
      <c r="B218" s="13" t="s">
        <v>104</v>
      </c>
      <c r="C218" s="38"/>
      <c r="D218" s="31"/>
      <c r="E218" s="74"/>
      <c r="F218" s="75"/>
      <c r="G218" s="127"/>
      <c r="H218" s="4"/>
    </row>
    <row r="219" spans="1:8" s="35" customFormat="1" ht="20.100000000000001" customHeight="1" outlineLevel="1">
      <c r="A219" s="19" t="s">
        <v>357</v>
      </c>
      <c r="B219" s="12" t="s">
        <v>51</v>
      </c>
      <c r="C219" s="37" t="s">
        <v>77</v>
      </c>
      <c r="D219" s="31">
        <v>26</v>
      </c>
      <c r="E219" s="164"/>
      <c r="F219" s="75">
        <f t="shared" si="12"/>
        <v>0</v>
      </c>
      <c r="G219" s="127"/>
      <c r="H219" s="4"/>
    </row>
    <row r="220" spans="1:8" s="35" customFormat="1" ht="20.100000000000001" customHeight="1" outlineLevel="1">
      <c r="A220" s="19" t="s">
        <v>358</v>
      </c>
      <c r="B220" s="12" t="s">
        <v>52</v>
      </c>
      <c r="C220" s="37" t="s">
        <v>77</v>
      </c>
      <c r="D220" s="31">
        <v>14</v>
      </c>
      <c r="E220" s="164"/>
      <c r="F220" s="75">
        <f t="shared" si="12"/>
        <v>0</v>
      </c>
      <c r="G220" s="127"/>
      <c r="H220" s="4"/>
    </row>
    <row r="221" spans="1:8" s="35" customFormat="1" ht="20.100000000000001" customHeight="1" outlineLevel="1">
      <c r="A221" s="19" t="s">
        <v>359</v>
      </c>
      <c r="B221" s="12" t="s">
        <v>53</v>
      </c>
      <c r="C221" s="37" t="s">
        <v>77</v>
      </c>
      <c r="D221" s="31">
        <v>1</v>
      </c>
      <c r="E221" s="164"/>
      <c r="F221" s="75">
        <f t="shared" si="12"/>
        <v>0</v>
      </c>
      <c r="G221" s="127"/>
      <c r="H221" s="4"/>
    </row>
    <row r="222" spans="1:8" s="35" customFormat="1" ht="20.100000000000001" customHeight="1" outlineLevel="1">
      <c r="A222" s="24"/>
      <c r="B222" s="13" t="s">
        <v>105</v>
      </c>
      <c r="C222" s="38"/>
      <c r="D222" s="31"/>
      <c r="E222" s="74"/>
      <c r="F222" s="75"/>
      <c r="G222" s="127"/>
      <c r="H222" s="4"/>
    </row>
    <row r="223" spans="1:8" s="35" customFormat="1" ht="20.100000000000001" customHeight="1" outlineLevel="1">
      <c r="A223" s="19" t="s">
        <v>360</v>
      </c>
      <c r="B223" s="12" t="s">
        <v>217</v>
      </c>
      <c r="C223" s="37" t="s">
        <v>77</v>
      </c>
      <c r="D223" s="31">
        <v>5</v>
      </c>
      <c r="E223" s="164"/>
      <c r="F223" s="75">
        <f t="shared" si="12"/>
        <v>0</v>
      </c>
      <c r="G223" s="127"/>
      <c r="H223" s="4"/>
    </row>
    <row r="224" spans="1:8" s="35" customFormat="1" ht="20.100000000000001" customHeight="1" outlineLevel="1">
      <c r="A224" s="24"/>
      <c r="B224" s="9" t="s">
        <v>91</v>
      </c>
      <c r="C224" s="10"/>
      <c r="D224" s="31"/>
      <c r="E224" s="74"/>
      <c r="F224" s="75"/>
      <c r="G224" s="127"/>
      <c r="H224" s="4"/>
    </row>
    <row r="225" spans="1:8" s="35" customFormat="1" ht="20.100000000000001" customHeight="1" outlineLevel="1">
      <c r="A225" s="19" t="s">
        <v>361</v>
      </c>
      <c r="B225" s="34" t="s">
        <v>49</v>
      </c>
      <c r="C225" s="37" t="s">
        <v>120</v>
      </c>
      <c r="D225" s="31">
        <v>50.4</v>
      </c>
      <c r="E225" s="164"/>
      <c r="F225" s="75">
        <f t="shared" si="12"/>
        <v>0</v>
      </c>
      <c r="G225" s="127"/>
      <c r="H225" s="4"/>
    </row>
    <row r="226" spans="1:8" s="35" customFormat="1" ht="20.100000000000001" customHeight="1" outlineLevel="1">
      <c r="A226" s="19" t="s">
        <v>362</v>
      </c>
      <c r="B226" s="34" t="s">
        <v>50</v>
      </c>
      <c r="C226" s="37" t="s">
        <v>120</v>
      </c>
      <c r="D226" s="31">
        <v>4.0999999999999996</v>
      </c>
      <c r="E226" s="164"/>
      <c r="F226" s="75">
        <f t="shared" si="12"/>
        <v>0</v>
      </c>
      <c r="G226" s="127"/>
      <c r="H226" s="4"/>
    </row>
    <row r="227" spans="1:8" s="35" customFormat="1" ht="20.100000000000001" customHeight="1" outlineLevel="1">
      <c r="A227" s="19" t="s">
        <v>363</v>
      </c>
      <c r="B227" s="34" t="s">
        <v>66</v>
      </c>
      <c r="C227" s="37" t="s">
        <v>120</v>
      </c>
      <c r="D227" s="31">
        <v>22</v>
      </c>
      <c r="E227" s="164"/>
      <c r="F227" s="75">
        <f t="shared" si="12"/>
        <v>0</v>
      </c>
      <c r="G227" s="127"/>
      <c r="H227" s="4"/>
    </row>
    <row r="228" spans="1:8" s="35" customFormat="1" ht="20.100000000000001" customHeight="1" outlineLevel="1">
      <c r="A228" s="19" t="s">
        <v>364</v>
      </c>
      <c r="B228" s="34" t="s">
        <v>24</v>
      </c>
      <c r="C228" s="37" t="s">
        <v>120</v>
      </c>
      <c r="D228" s="31">
        <v>77.739999999999995</v>
      </c>
      <c r="E228" s="164"/>
      <c r="F228" s="75">
        <f t="shared" si="12"/>
        <v>0</v>
      </c>
      <c r="G228" s="127"/>
      <c r="H228" s="4"/>
    </row>
    <row r="229" spans="1:8" ht="20.100000000000001" customHeight="1" outlineLevel="1">
      <c r="A229" s="39"/>
      <c r="B229" s="40"/>
      <c r="C229" s="40"/>
      <c r="D229" s="45"/>
      <c r="E229" s="70"/>
      <c r="F229" s="65">
        <f>SUM(F197:F228)</f>
        <v>0</v>
      </c>
      <c r="G229" s="80"/>
      <c r="H229" s="4"/>
    </row>
    <row r="230" spans="1:8" ht="20.100000000000001" customHeight="1">
      <c r="A230" s="67"/>
      <c r="B230" s="68"/>
      <c r="C230" s="67"/>
      <c r="D230" s="69"/>
      <c r="E230" s="70"/>
      <c r="F230" s="71"/>
      <c r="G230" s="4"/>
      <c r="H230" s="4"/>
    </row>
    <row r="231" spans="1:8" ht="20.100000000000001" customHeight="1">
      <c r="A231" s="61">
        <v>14</v>
      </c>
      <c r="B231" s="62" t="s">
        <v>147</v>
      </c>
      <c r="C231" s="62"/>
      <c r="D231" s="63"/>
      <c r="E231" s="64"/>
      <c r="F231" s="63">
        <f>F235</f>
        <v>0</v>
      </c>
      <c r="G231" s="79"/>
      <c r="H231" s="4"/>
    </row>
    <row r="232" spans="1:8" ht="20.100000000000001" customHeight="1" outlineLevel="1">
      <c r="A232" s="37" t="s">
        <v>365</v>
      </c>
      <c r="B232" s="12" t="s">
        <v>202</v>
      </c>
      <c r="C232" s="37" t="s">
        <v>116</v>
      </c>
      <c r="D232" s="31">
        <v>1</v>
      </c>
      <c r="E232" s="164"/>
      <c r="F232" s="75">
        <f t="shared" ref="F232:F234" si="13">TRUNC(D232*E232,2)</f>
        <v>0</v>
      </c>
      <c r="G232" s="127"/>
      <c r="H232" s="4"/>
    </row>
    <row r="233" spans="1:8" ht="20.100000000000001" customHeight="1" outlineLevel="1">
      <c r="A233" s="37" t="s">
        <v>366</v>
      </c>
      <c r="B233" s="12" t="s">
        <v>203</v>
      </c>
      <c r="C233" s="37" t="s">
        <v>120</v>
      </c>
      <c r="D233" s="31">
        <v>5</v>
      </c>
      <c r="E233" s="164"/>
      <c r="F233" s="75">
        <f t="shared" si="13"/>
        <v>0</v>
      </c>
      <c r="G233" s="127"/>
      <c r="H233" s="4"/>
    </row>
    <row r="234" spans="1:8" ht="20.100000000000001" customHeight="1" outlineLevel="1">
      <c r="A234" s="37" t="s">
        <v>367</v>
      </c>
      <c r="B234" s="12" t="s">
        <v>415</v>
      </c>
      <c r="C234" s="37" t="s">
        <v>116</v>
      </c>
      <c r="D234" s="31">
        <v>1</v>
      </c>
      <c r="E234" s="164"/>
      <c r="F234" s="75">
        <f t="shared" si="13"/>
        <v>0</v>
      </c>
      <c r="G234" s="127"/>
      <c r="H234" s="4"/>
    </row>
    <row r="235" spans="1:8" ht="20.100000000000001" customHeight="1" outlineLevel="1">
      <c r="A235" s="39"/>
      <c r="B235" s="40"/>
      <c r="C235" s="40"/>
      <c r="D235" s="45"/>
      <c r="E235" s="70"/>
      <c r="F235" s="65">
        <f>SUM(F232:F234)</f>
        <v>0</v>
      </c>
      <c r="G235" s="80"/>
      <c r="H235" s="4"/>
    </row>
    <row r="236" spans="1:8" ht="20.100000000000001" customHeight="1">
      <c r="A236" s="67"/>
      <c r="B236" s="68"/>
      <c r="C236" s="67"/>
      <c r="D236" s="69"/>
      <c r="E236" s="70"/>
      <c r="F236" s="71"/>
      <c r="G236" s="4"/>
      <c r="H236" s="4"/>
    </row>
    <row r="237" spans="1:8" ht="20.100000000000001" customHeight="1">
      <c r="A237" s="61">
        <v>15</v>
      </c>
      <c r="B237" s="62" t="s">
        <v>85</v>
      </c>
      <c r="C237" s="62"/>
      <c r="D237" s="63"/>
      <c r="E237" s="63"/>
      <c r="F237" s="63">
        <f>F241</f>
        <v>0</v>
      </c>
      <c r="G237" s="81"/>
      <c r="H237" s="4"/>
    </row>
    <row r="238" spans="1:8" s="35" customFormat="1" ht="20.100000000000001" customHeight="1" outlineLevel="1">
      <c r="A238" s="37" t="s">
        <v>368</v>
      </c>
      <c r="B238" s="34" t="s">
        <v>416</v>
      </c>
      <c r="C238" s="19" t="s">
        <v>120</v>
      </c>
      <c r="D238" s="31">
        <v>3</v>
      </c>
      <c r="E238" s="164"/>
      <c r="F238" s="75">
        <f t="shared" ref="F238:F240" si="14">TRUNC(D238*E238,2)</f>
        <v>0</v>
      </c>
      <c r="G238" s="128"/>
      <c r="H238" s="4"/>
    </row>
    <row r="239" spans="1:8" s="35" customFormat="1" ht="30" customHeight="1" outlineLevel="1">
      <c r="A239" s="37" t="s">
        <v>369</v>
      </c>
      <c r="B239" s="23" t="s">
        <v>417</v>
      </c>
      <c r="C239" s="19" t="s">
        <v>116</v>
      </c>
      <c r="D239" s="31">
        <v>4</v>
      </c>
      <c r="E239" s="164"/>
      <c r="F239" s="75">
        <f t="shared" si="14"/>
        <v>0</v>
      </c>
      <c r="G239" s="128"/>
      <c r="H239" s="4"/>
    </row>
    <row r="240" spans="1:8" s="35" customFormat="1" ht="20.100000000000001" customHeight="1" outlineLevel="1">
      <c r="A240" s="37" t="s">
        <v>370</v>
      </c>
      <c r="B240" s="20" t="s">
        <v>167</v>
      </c>
      <c r="C240" s="19" t="s">
        <v>116</v>
      </c>
      <c r="D240" s="31">
        <v>12</v>
      </c>
      <c r="E240" s="164"/>
      <c r="F240" s="75">
        <f t="shared" si="14"/>
        <v>0</v>
      </c>
      <c r="G240" s="128"/>
      <c r="H240" s="4"/>
    </row>
    <row r="241" spans="1:8" ht="20.100000000000001" customHeight="1" outlineLevel="1">
      <c r="A241" s="39"/>
      <c r="B241" s="40"/>
      <c r="C241" s="40"/>
      <c r="D241" s="45"/>
      <c r="E241" s="66"/>
      <c r="F241" s="65">
        <f>SUM(F238:F240)</f>
        <v>0</v>
      </c>
      <c r="G241" s="80"/>
      <c r="H241" s="4"/>
    </row>
    <row r="242" spans="1:8" ht="20.100000000000001" customHeight="1">
      <c r="A242" s="67"/>
      <c r="B242" s="68"/>
      <c r="C242" s="67"/>
      <c r="D242" s="69"/>
      <c r="E242" s="70"/>
      <c r="F242" s="71"/>
      <c r="G242" s="4"/>
      <c r="H242" s="4"/>
    </row>
    <row r="243" spans="1:8" ht="20.100000000000001" customHeight="1">
      <c r="A243" s="61">
        <v>16</v>
      </c>
      <c r="B243" s="62" t="s">
        <v>144</v>
      </c>
      <c r="C243" s="62"/>
      <c r="D243" s="63"/>
      <c r="E243" s="63"/>
      <c r="F243" s="63">
        <f>F251</f>
        <v>0</v>
      </c>
      <c r="G243" s="81"/>
      <c r="H243" s="4"/>
    </row>
    <row r="244" spans="1:8" ht="30" customHeight="1" outlineLevel="1">
      <c r="A244" s="11" t="s">
        <v>371</v>
      </c>
      <c r="B244" s="34" t="s">
        <v>163</v>
      </c>
      <c r="C244" s="37" t="s">
        <v>116</v>
      </c>
      <c r="D244" s="31">
        <v>1</v>
      </c>
      <c r="E244" s="164"/>
      <c r="F244" s="75">
        <f t="shared" ref="F244:F250" si="15">TRUNC(D244*E244,2)</f>
        <v>0</v>
      </c>
      <c r="G244" s="128"/>
      <c r="H244" s="4"/>
    </row>
    <row r="245" spans="1:8" ht="20.100000000000001" customHeight="1" outlineLevel="1">
      <c r="A245" s="11" t="s">
        <v>151</v>
      </c>
      <c r="B245" s="12" t="s">
        <v>109</v>
      </c>
      <c r="C245" s="37" t="s">
        <v>118</v>
      </c>
      <c r="D245" s="31">
        <v>32.729999999999997</v>
      </c>
      <c r="E245" s="164"/>
      <c r="F245" s="75">
        <f t="shared" si="15"/>
        <v>0</v>
      </c>
      <c r="G245" s="128"/>
      <c r="H245" s="4"/>
    </row>
    <row r="246" spans="1:8" ht="27.75" customHeight="1" outlineLevel="1">
      <c r="A246" s="11" t="s">
        <v>372</v>
      </c>
      <c r="B246" s="34" t="s">
        <v>418</v>
      </c>
      <c r="C246" s="37" t="s">
        <v>118</v>
      </c>
      <c r="D246" s="31">
        <v>56.26</v>
      </c>
      <c r="E246" s="164"/>
      <c r="F246" s="75">
        <f t="shared" si="15"/>
        <v>0</v>
      </c>
      <c r="G246" s="128"/>
      <c r="H246" s="4"/>
    </row>
    <row r="247" spans="1:8" s="14" customFormat="1" ht="20.100000000000001" customHeight="1" outlineLevel="1">
      <c r="A247" s="11" t="s">
        <v>373</v>
      </c>
      <c r="B247" s="30" t="s">
        <v>159</v>
      </c>
      <c r="C247" s="29" t="s">
        <v>118</v>
      </c>
      <c r="D247" s="31">
        <v>48.02</v>
      </c>
      <c r="E247" s="164"/>
      <c r="F247" s="75">
        <f t="shared" si="15"/>
        <v>0</v>
      </c>
      <c r="G247" s="128"/>
      <c r="H247" s="4"/>
    </row>
    <row r="248" spans="1:8" s="14" customFormat="1" ht="20.100000000000001" customHeight="1" outlineLevel="1">
      <c r="A248" s="11" t="s">
        <v>374</v>
      </c>
      <c r="B248" s="30" t="s">
        <v>174</v>
      </c>
      <c r="C248" s="29" t="s">
        <v>118</v>
      </c>
      <c r="D248" s="31">
        <v>7.22</v>
      </c>
      <c r="E248" s="164"/>
      <c r="F248" s="75">
        <f t="shared" si="15"/>
        <v>0</v>
      </c>
      <c r="G248" s="128"/>
      <c r="H248" s="4"/>
    </row>
    <row r="249" spans="1:8" s="14" customFormat="1" ht="20.100000000000001" customHeight="1" outlineLevel="1">
      <c r="A249" s="11" t="s">
        <v>375</v>
      </c>
      <c r="B249" s="30" t="s">
        <v>180</v>
      </c>
      <c r="C249" s="29" t="s">
        <v>118</v>
      </c>
      <c r="D249" s="31">
        <v>3.62</v>
      </c>
      <c r="E249" s="164"/>
      <c r="F249" s="75">
        <f t="shared" si="15"/>
        <v>0</v>
      </c>
      <c r="G249" s="128"/>
      <c r="H249" s="4"/>
    </row>
    <row r="250" spans="1:8" s="14" customFormat="1" ht="20.100000000000001" customHeight="1" outlineLevel="1">
      <c r="A250" s="11" t="s">
        <v>393</v>
      </c>
      <c r="B250" s="30" t="s">
        <v>419</v>
      </c>
      <c r="C250" s="29" t="s">
        <v>118</v>
      </c>
      <c r="D250" s="31">
        <v>22.63</v>
      </c>
      <c r="E250" s="164"/>
      <c r="F250" s="75">
        <f t="shared" si="15"/>
        <v>0</v>
      </c>
      <c r="G250" s="128"/>
      <c r="H250" s="4"/>
    </row>
    <row r="251" spans="1:8" ht="20.100000000000001" customHeight="1" outlineLevel="1">
      <c r="A251" s="39"/>
      <c r="B251" s="40"/>
      <c r="C251" s="40"/>
      <c r="D251" s="45"/>
      <c r="E251" s="66"/>
      <c r="F251" s="65">
        <f>SUM(F244:F250)</f>
        <v>0</v>
      </c>
      <c r="G251" s="80"/>
      <c r="H251" s="4"/>
    </row>
    <row r="252" spans="1:8" ht="20.100000000000001" customHeight="1">
      <c r="A252" s="67"/>
      <c r="B252" s="68"/>
      <c r="C252" s="67"/>
      <c r="D252" s="69"/>
      <c r="E252" s="70"/>
      <c r="F252" s="71"/>
      <c r="G252" s="4"/>
      <c r="H252" s="4"/>
    </row>
    <row r="253" spans="1:8" ht="20.100000000000001" customHeight="1">
      <c r="A253" s="61">
        <v>17</v>
      </c>
      <c r="B253" s="62" t="s">
        <v>86</v>
      </c>
      <c r="C253" s="62"/>
      <c r="D253" s="63"/>
      <c r="E253" s="63"/>
      <c r="F253" s="63">
        <f>F255</f>
        <v>0</v>
      </c>
      <c r="G253" s="81"/>
      <c r="H253" s="4"/>
    </row>
    <row r="254" spans="1:8" ht="20.100000000000001" customHeight="1" outlineLevel="1">
      <c r="A254" s="11" t="s">
        <v>83</v>
      </c>
      <c r="B254" s="16" t="s">
        <v>87</v>
      </c>
      <c r="C254" s="11" t="s">
        <v>118</v>
      </c>
      <c r="D254" s="31">
        <v>1510.23</v>
      </c>
      <c r="E254" s="164"/>
      <c r="F254" s="75">
        <f>TRUNC(D254*E254,2)</f>
        <v>0</v>
      </c>
      <c r="G254" s="128"/>
      <c r="H254" s="4"/>
    </row>
    <row r="255" spans="1:8" ht="20.100000000000001" customHeight="1" outlineLevel="1">
      <c r="A255" s="39"/>
      <c r="B255" s="40"/>
      <c r="C255" s="40"/>
      <c r="D255" s="45"/>
      <c r="E255" s="66"/>
      <c r="F255" s="65">
        <f>SUM(F254)</f>
        <v>0</v>
      </c>
      <c r="G255" s="80"/>
      <c r="H255" s="4"/>
    </row>
    <row r="256" spans="1:8" ht="20.100000000000001" customHeight="1">
      <c r="A256" s="67"/>
      <c r="B256" s="68"/>
      <c r="C256" s="67"/>
      <c r="D256" s="69"/>
      <c r="E256" s="70"/>
      <c r="F256" s="71"/>
      <c r="G256" s="4"/>
      <c r="H256" s="4"/>
    </row>
    <row r="257" spans="1:8" ht="20.100000000000001" customHeight="1">
      <c r="A257" s="61">
        <v>18</v>
      </c>
      <c r="B257" s="62" t="s">
        <v>4</v>
      </c>
      <c r="C257" s="62"/>
      <c r="D257" s="63"/>
      <c r="E257" s="63"/>
      <c r="F257" s="63">
        <f>F259</f>
        <v>0</v>
      </c>
      <c r="G257" s="81"/>
      <c r="H257" s="4"/>
    </row>
    <row r="258" spans="1:8" ht="21" customHeight="1">
      <c r="A258" s="37" t="s">
        <v>152</v>
      </c>
      <c r="B258" s="34" t="s">
        <v>402</v>
      </c>
      <c r="C258" s="11" t="s">
        <v>118</v>
      </c>
      <c r="D258" s="31">
        <v>800</v>
      </c>
      <c r="E258" s="164"/>
      <c r="F258" s="75">
        <f>TRUNC(D258*E258,2)</f>
        <v>0</v>
      </c>
      <c r="G258" s="128"/>
      <c r="H258" s="4"/>
    </row>
    <row r="259" spans="1:8" ht="20.100000000000001" customHeight="1" outlineLevel="1">
      <c r="A259" s="39"/>
      <c r="B259" s="40"/>
      <c r="C259" s="40"/>
      <c r="D259" s="45"/>
      <c r="E259" s="66"/>
      <c r="F259" s="65">
        <f>SUM(F258)</f>
        <v>0</v>
      </c>
      <c r="G259" s="80"/>
      <c r="H259" s="4"/>
    </row>
    <row r="260" spans="1:8" ht="20.100000000000001" customHeight="1">
      <c r="A260" s="67"/>
      <c r="B260" s="68"/>
      <c r="C260" s="67"/>
      <c r="D260" s="69"/>
      <c r="E260" s="70"/>
      <c r="F260" s="71"/>
      <c r="G260" s="4"/>
    </row>
    <row r="261" spans="1:8" ht="23.25" customHeight="1">
      <c r="A261" s="41" t="s">
        <v>110</v>
      </c>
      <c r="B261" s="42"/>
      <c r="C261" s="42"/>
      <c r="D261" s="42"/>
      <c r="E261" s="43" t="s">
        <v>110</v>
      </c>
      <c r="F261" s="76">
        <f>F257+F253+F243+F237+F231+F196+F190+F138+F122+F116+F87+F80+F75+F66+F57+F42+F36+F11</f>
        <v>0</v>
      </c>
      <c r="G261" s="78"/>
    </row>
    <row r="264" spans="1:8" ht="12" customHeight="1"/>
    <row r="266" spans="1:8" ht="18.75" customHeight="1"/>
    <row r="267" spans="1:8">
      <c r="B267" s="7" t="s">
        <v>420</v>
      </c>
    </row>
    <row r="269" spans="1:8">
      <c r="B269" s="7" t="s">
        <v>389</v>
      </c>
    </row>
  </sheetData>
  <sheetProtection algorithmName="SHA-512" hashValue="blMZT7fkMLM7zapZvxCSTInuQQmfyq+kBsP1+1zo2I1CN9NpFZhd0MExjTDlb0O/fitrzqQfNY8XwqLKBBmipg==" saltValue="XhOwL+0aCeGbEn1fE+aMgg==" spinCount="100000" sheet="1" objects="1" scenarios="1"/>
  <autoFilter ref="A9:F256"/>
  <mergeCells count="2">
    <mergeCell ref="A1:F3"/>
    <mergeCell ref="C6:F6"/>
  </mergeCells>
  <phoneticPr fontId="14" type="noConversion"/>
  <conditionalFormatting sqref="D9:E9">
    <cfRule type="cellIs" dxfId="0" priority="248" stopIfTrue="1" operator="equal">
      <formula>0</formula>
    </cfRule>
  </conditionalFormatting>
  <printOptions horizontalCentered="1"/>
  <pageMargins left="0.27559055118110237" right="0.35433070866141736" top="1.1811023622047245" bottom="0.31496062992125984" header="0.35433070866141736" footer="0.19685039370078741"/>
  <pageSetup paperSize="9" scale="76" fitToHeight="0" orientation="portrait" r:id="rId1"/>
  <headerFooter alignWithMargins="0">
    <oddHeader xml:space="preserve">&amp;CMinistério da Educação
Fundo Nacional de Desenvolvimento da Educação
Coordenação Geral de Infra-Estrutura - CGEST
&amp;"Arial,Negrito"Planilha Orçamentária - Projeto Padrão Tipo 1&amp;"Arial,Normal"
</oddHead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0"/>
  <sheetViews>
    <sheetView view="pageBreakPreview" zoomScaleNormal="100" zoomScaleSheetLayoutView="100" workbookViewId="0">
      <selection activeCell="C11" sqref="C11"/>
    </sheetView>
  </sheetViews>
  <sheetFormatPr defaultRowHeight="14.25"/>
  <cols>
    <col min="1" max="1" width="6.125" customWidth="1"/>
    <col min="2" max="2" width="54.375" customWidth="1"/>
    <col min="3" max="3" width="9.875" customWidth="1"/>
    <col min="4" max="4" width="10.125" bestFit="1" customWidth="1"/>
    <col min="5" max="5" width="10.75" customWidth="1"/>
    <col min="6" max="6" width="10.125" bestFit="1" customWidth="1"/>
    <col min="7" max="7" width="9.625" bestFit="1" customWidth="1"/>
    <col min="8" max="8" width="9.25" bestFit="1" customWidth="1"/>
    <col min="9" max="9" width="9.625" bestFit="1" customWidth="1"/>
    <col min="10" max="10" width="10.125" bestFit="1" customWidth="1"/>
    <col min="11" max="11" width="9.625" bestFit="1" customWidth="1"/>
    <col min="13" max="13" width="9.625" bestFit="1" customWidth="1"/>
  </cols>
  <sheetData>
    <row r="2" spans="1:14" ht="20.25">
      <c r="A2" s="46" t="s">
        <v>376</v>
      </c>
      <c r="B2" s="46"/>
      <c r="C2" s="46"/>
      <c r="D2" s="46"/>
    </row>
    <row r="3" spans="1:14" ht="20.25">
      <c r="A3" s="46"/>
      <c r="B3" s="46"/>
      <c r="C3" s="46"/>
      <c r="D3" s="46"/>
    </row>
    <row r="4" spans="1:14" ht="20.25">
      <c r="A4" s="46" t="s">
        <v>377</v>
      </c>
      <c r="B4" s="46"/>
      <c r="C4" s="60">
        <f>'TIPO 1 bloco-220 v'!E5</f>
        <v>45033</v>
      </c>
      <c r="D4" s="46"/>
    </row>
    <row r="6" spans="1:14">
      <c r="D6" s="122" t="s">
        <v>382</v>
      </c>
      <c r="E6" s="123"/>
      <c r="F6" s="124" t="s">
        <v>385</v>
      </c>
      <c r="G6" s="125"/>
      <c r="H6" s="122" t="s">
        <v>386</v>
      </c>
      <c r="I6" s="123"/>
      <c r="J6" s="124" t="s">
        <v>387</v>
      </c>
      <c r="K6" s="125"/>
    </row>
    <row r="7" spans="1:14">
      <c r="A7" s="48" t="s">
        <v>378</v>
      </c>
      <c r="B7" s="48" t="s">
        <v>379</v>
      </c>
      <c r="C7" s="48" t="s">
        <v>380</v>
      </c>
      <c r="D7" s="51" t="s">
        <v>383</v>
      </c>
      <c r="E7" s="51" t="s">
        <v>384</v>
      </c>
      <c r="F7" s="52" t="s">
        <v>383</v>
      </c>
      <c r="G7" s="52" t="s">
        <v>384</v>
      </c>
      <c r="H7" s="51" t="s">
        <v>383</v>
      </c>
      <c r="I7" s="51" t="s">
        <v>384</v>
      </c>
      <c r="J7" s="52" t="s">
        <v>383</v>
      </c>
      <c r="K7" s="52" t="s">
        <v>384</v>
      </c>
      <c r="L7" s="47"/>
      <c r="M7" s="47"/>
      <c r="N7" s="47"/>
    </row>
    <row r="8" spans="1:14">
      <c r="A8" s="48">
        <v>1</v>
      </c>
      <c r="B8" s="49" t="str">
        <f>'TIPO 1 bloco-220 v'!B11</f>
        <v xml:space="preserve">ESQUADRIAS </v>
      </c>
      <c r="C8" s="50">
        <f>'TIPO 1 bloco-220 v'!F11</f>
        <v>0</v>
      </c>
      <c r="D8" s="82">
        <v>0.5</v>
      </c>
      <c r="E8" s="53">
        <f>$C8*D8</f>
        <v>0</v>
      </c>
      <c r="F8" s="85">
        <v>0.25</v>
      </c>
      <c r="G8" s="54">
        <f t="shared" ref="G8:G25" si="0">$C8*F8</f>
        <v>0</v>
      </c>
      <c r="H8" s="82">
        <v>0.25</v>
      </c>
      <c r="I8" s="53">
        <f t="shared" ref="I8:I25" si="1">$C8*H8</f>
        <v>0</v>
      </c>
      <c r="J8" s="85">
        <v>0</v>
      </c>
      <c r="K8" s="54">
        <f t="shared" ref="K8:K25" si="2">$C8*J8</f>
        <v>0</v>
      </c>
      <c r="L8" s="47"/>
      <c r="M8" s="47"/>
      <c r="N8" s="47"/>
    </row>
    <row r="9" spans="1:14">
      <c r="A9" s="48">
        <v>2</v>
      </c>
      <c r="B9" s="49" t="str">
        <f>'TIPO 1 bloco-220 v'!B36</f>
        <v>REVESTIMENTOS INTERNOS E EXTERNOS</v>
      </c>
      <c r="C9" s="50">
        <f>'TIPO 1 bloco-220 v'!F36</f>
        <v>0</v>
      </c>
      <c r="D9" s="82">
        <v>0</v>
      </c>
      <c r="E9" s="53">
        <f t="shared" ref="E9:E25" si="3">$C9*D9</f>
        <v>0</v>
      </c>
      <c r="F9" s="85">
        <v>0.5</v>
      </c>
      <c r="G9" s="54">
        <f t="shared" si="0"/>
        <v>0</v>
      </c>
      <c r="H9" s="82">
        <v>0.5</v>
      </c>
      <c r="I9" s="53">
        <f t="shared" si="1"/>
        <v>0</v>
      </c>
      <c r="J9" s="85">
        <v>0</v>
      </c>
      <c r="K9" s="54">
        <f t="shared" si="2"/>
        <v>0</v>
      </c>
      <c r="L9" s="47"/>
      <c r="M9" s="47"/>
      <c r="N9" s="47"/>
    </row>
    <row r="10" spans="1:14">
      <c r="A10" s="48">
        <v>3</v>
      </c>
      <c r="B10" s="49" t="str">
        <f>'TIPO 1 bloco-220 v'!B42</f>
        <v>SISTEMAS DE PISOS INTERNOS E EXTERNOS (PAVIMENTAÇÃO)</v>
      </c>
      <c r="C10" s="50">
        <f>'TIPO 1 bloco-220 v'!F42</f>
        <v>0</v>
      </c>
      <c r="D10" s="82">
        <v>0</v>
      </c>
      <c r="E10" s="53">
        <f t="shared" si="3"/>
        <v>0</v>
      </c>
      <c r="F10" s="85">
        <v>0</v>
      </c>
      <c r="G10" s="54">
        <f t="shared" si="0"/>
        <v>0</v>
      </c>
      <c r="H10" s="82">
        <v>0.5</v>
      </c>
      <c r="I10" s="53">
        <f t="shared" si="1"/>
        <v>0</v>
      </c>
      <c r="J10" s="85">
        <v>0.5</v>
      </c>
      <c r="K10" s="54">
        <f t="shared" si="2"/>
        <v>0</v>
      </c>
      <c r="L10" s="47"/>
      <c r="M10" s="47"/>
      <c r="N10" s="47"/>
    </row>
    <row r="11" spans="1:14">
      <c r="A11" s="48">
        <v>4</v>
      </c>
      <c r="B11" s="49" t="str">
        <f>'TIPO 1 bloco-220 v'!B57</f>
        <v xml:space="preserve">PINTURA </v>
      </c>
      <c r="C11" s="50">
        <f>'TIPO 1 bloco-220 v'!F57</f>
        <v>0</v>
      </c>
      <c r="D11" s="82">
        <v>0</v>
      </c>
      <c r="E11" s="53">
        <f t="shared" si="3"/>
        <v>0</v>
      </c>
      <c r="F11" s="85">
        <v>0.25</v>
      </c>
      <c r="G11" s="54">
        <f t="shared" si="0"/>
        <v>0</v>
      </c>
      <c r="H11" s="82">
        <v>0.25</v>
      </c>
      <c r="I11" s="53">
        <f t="shared" si="1"/>
        <v>0</v>
      </c>
      <c r="J11" s="85">
        <v>0.5</v>
      </c>
      <c r="K11" s="54">
        <f t="shared" si="2"/>
        <v>0</v>
      </c>
      <c r="L11" s="47"/>
      <c r="M11" s="47"/>
      <c r="N11" s="47"/>
    </row>
    <row r="12" spans="1:14">
      <c r="A12" s="48">
        <v>5</v>
      </c>
      <c r="B12" s="49" t="str">
        <f>'TIPO 1 bloco-220 v'!B66</f>
        <v xml:space="preserve">INSTALAÇÃO HIDRÁULICA </v>
      </c>
      <c r="C12" s="50">
        <f>'TIPO 1 bloco-220 v'!F66</f>
        <v>0</v>
      </c>
      <c r="D12" s="82">
        <v>0</v>
      </c>
      <c r="E12" s="53">
        <f t="shared" si="3"/>
        <v>0</v>
      </c>
      <c r="F12" s="85">
        <v>0</v>
      </c>
      <c r="G12" s="54">
        <f t="shared" si="0"/>
        <v>0</v>
      </c>
      <c r="H12" s="82">
        <v>0</v>
      </c>
      <c r="I12" s="53">
        <f t="shared" si="1"/>
        <v>0</v>
      </c>
      <c r="J12" s="85">
        <v>1</v>
      </c>
      <c r="K12" s="54">
        <f t="shared" si="2"/>
        <v>0</v>
      </c>
      <c r="L12" s="47"/>
      <c r="M12" s="47"/>
      <c r="N12" s="47"/>
    </row>
    <row r="13" spans="1:14">
      <c r="A13" s="48">
        <v>6</v>
      </c>
      <c r="B13" s="49" t="str">
        <f>'TIPO 1 bloco-220 v'!B75</f>
        <v>DRENAGEM DE ÁGUAS PLUVIAIS</v>
      </c>
      <c r="C13" s="50">
        <f>'TIPO 1 bloco-220 v'!F75</f>
        <v>0</v>
      </c>
      <c r="D13" s="82">
        <v>1</v>
      </c>
      <c r="E13" s="53">
        <f t="shared" si="3"/>
        <v>0</v>
      </c>
      <c r="F13" s="85">
        <v>0</v>
      </c>
      <c r="G13" s="54">
        <f t="shared" si="0"/>
        <v>0</v>
      </c>
      <c r="H13" s="82">
        <v>0</v>
      </c>
      <c r="I13" s="53">
        <f t="shared" si="1"/>
        <v>0</v>
      </c>
      <c r="J13" s="85">
        <v>0</v>
      </c>
      <c r="K13" s="54">
        <f t="shared" si="2"/>
        <v>0</v>
      </c>
      <c r="L13" s="47"/>
      <c r="M13" s="47"/>
      <c r="N13" s="47"/>
    </row>
    <row r="14" spans="1:14">
      <c r="A14" s="48">
        <v>7</v>
      </c>
      <c r="B14" s="49" t="str">
        <f>'TIPO 1 bloco-220 v'!B80</f>
        <v xml:space="preserve">INSTALAÇÃO SANITÁRIA </v>
      </c>
      <c r="C14" s="50">
        <f>'TIPO 1 bloco-220 v'!F80</f>
        <v>0</v>
      </c>
      <c r="D14" s="82">
        <v>0</v>
      </c>
      <c r="E14" s="53">
        <f t="shared" si="3"/>
        <v>0</v>
      </c>
      <c r="F14" s="85">
        <v>1</v>
      </c>
      <c r="G14" s="54">
        <f t="shared" si="0"/>
        <v>0</v>
      </c>
      <c r="H14" s="82">
        <v>0</v>
      </c>
      <c r="I14" s="53">
        <f t="shared" si="1"/>
        <v>0</v>
      </c>
      <c r="J14" s="85">
        <v>0</v>
      </c>
      <c r="K14" s="54">
        <f t="shared" si="2"/>
        <v>0</v>
      </c>
      <c r="L14" s="47"/>
      <c r="M14" s="47"/>
      <c r="N14" s="47"/>
    </row>
    <row r="15" spans="1:14">
      <c r="A15" s="48">
        <v>8</v>
      </c>
      <c r="B15" s="49" t="str">
        <f>'TIPO 1 bloco-220 v'!B87</f>
        <v xml:space="preserve">LOUÇAS E METAIS </v>
      </c>
      <c r="C15" s="50">
        <f>'TIPO 1 bloco-220 v'!F87</f>
        <v>0</v>
      </c>
      <c r="D15" s="82">
        <v>0</v>
      </c>
      <c r="E15" s="53">
        <f t="shared" si="3"/>
        <v>0</v>
      </c>
      <c r="F15" s="85">
        <v>0.25</v>
      </c>
      <c r="G15" s="54">
        <f t="shared" si="0"/>
        <v>0</v>
      </c>
      <c r="H15" s="82">
        <v>0.6</v>
      </c>
      <c r="I15" s="53">
        <f t="shared" si="1"/>
        <v>0</v>
      </c>
      <c r="J15" s="85">
        <v>0.15</v>
      </c>
      <c r="K15" s="54">
        <f t="shared" si="2"/>
        <v>0</v>
      </c>
      <c r="L15" s="47"/>
      <c r="M15" s="47"/>
      <c r="N15" s="47"/>
    </row>
    <row r="16" spans="1:14">
      <c r="A16" s="48">
        <v>9</v>
      </c>
      <c r="B16" s="49" t="str">
        <f>'TIPO 1 bloco-220 v'!B116</f>
        <v>INSTALAÇÃO DE GÁS COMBUSTÍVEL</v>
      </c>
      <c r="C16" s="50">
        <f>'TIPO 1 bloco-220 v'!F116</f>
        <v>0</v>
      </c>
      <c r="D16" s="82">
        <v>0</v>
      </c>
      <c r="E16" s="53">
        <f t="shared" si="3"/>
        <v>0</v>
      </c>
      <c r="F16" s="85">
        <v>0</v>
      </c>
      <c r="G16" s="54">
        <f t="shared" si="0"/>
        <v>0</v>
      </c>
      <c r="H16" s="82">
        <v>0</v>
      </c>
      <c r="I16" s="53">
        <f t="shared" si="1"/>
        <v>0</v>
      </c>
      <c r="J16" s="85">
        <v>1</v>
      </c>
      <c r="K16" s="54">
        <f t="shared" si="2"/>
        <v>0</v>
      </c>
      <c r="L16" s="47"/>
      <c r="M16" s="47"/>
      <c r="N16" s="47"/>
    </row>
    <row r="17" spans="1:14">
      <c r="A17" s="48">
        <v>10</v>
      </c>
      <c r="B17" s="49" t="str">
        <f>'TIPO 1 bloco-220 v'!B122</f>
        <v>SISTEMA DE PROTEÇÃO CONTRA INCÊNDIO</v>
      </c>
      <c r="C17" s="50">
        <f>'TIPO 1 bloco-220 v'!F122</f>
        <v>0</v>
      </c>
      <c r="D17" s="82">
        <v>0</v>
      </c>
      <c r="E17" s="53">
        <f t="shared" si="3"/>
        <v>0</v>
      </c>
      <c r="F17" s="85">
        <v>0</v>
      </c>
      <c r="G17" s="54">
        <f t="shared" si="0"/>
        <v>0</v>
      </c>
      <c r="H17" s="82">
        <v>0.5</v>
      </c>
      <c r="I17" s="53">
        <f t="shared" si="1"/>
        <v>0</v>
      </c>
      <c r="J17" s="85">
        <v>0.5</v>
      </c>
      <c r="K17" s="54">
        <f t="shared" si="2"/>
        <v>0</v>
      </c>
      <c r="L17" s="47"/>
      <c r="M17" s="47"/>
      <c r="N17" s="47"/>
    </row>
    <row r="18" spans="1:14">
      <c r="A18" s="48">
        <v>11</v>
      </c>
      <c r="B18" s="49" t="str">
        <f>'TIPO 1 bloco-220 v'!B138</f>
        <v>INSTALAÇÕES ELÉTRICAS - 220V</v>
      </c>
      <c r="C18" s="50">
        <f>'TIPO 1 bloco-220 v'!F138</f>
        <v>0</v>
      </c>
      <c r="D18" s="82">
        <v>0.25</v>
      </c>
      <c r="E18" s="53">
        <f t="shared" si="3"/>
        <v>0</v>
      </c>
      <c r="F18" s="85">
        <v>0.25</v>
      </c>
      <c r="G18" s="54">
        <f t="shared" si="0"/>
        <v>0</v>
      </c>
      <c r="H18" s="82">
        <v>0.25</v>
      </c>
      <c r="I18" s="53">
        <f t="shared" si="1"/>
        <v>0</v>
      </c>
      <c r="J18" s="85">
        <v>0.25</v>
      </c>
      <c r="K18" s="54">
        <f t="shared" si="2"/>
        <v>0</v>
      </c>
      <c r="L18" s="47"/>
      <c r="M18" s="47"/>
      <c r="N18" s="47"/>
    </row>
    <row r="19" spans="1:14">
      <c r="A19" s="48">
        <v>12</v>
      </c>
      <c r="B19" s="49" t="str">
        <f>'TIPO 1 bloco-220 v'!B190</f>
        <v>INSTALAÇÕES DE CLIMATIZAÇÃO</v>
      </c>
      <c r="C19" s="50">
        <f>'TIPO 1 bloco-220 v'!F190</f>
        <v>0</v>
      </c>
      <c r="D19" s="82">
        <v>1</v>
      </c>
      <c r="E19" s="53">
        <f t="shared" si="3"/>
        <v>0</v>
      </c>
      <c r="F19" s="85">
        <v>0</v>
      </c>
      <c r="G19" s="54">
        <f t="shared" si="0"/>
        <v>0</v>
      </c>
      <c r="H19" s="82">
        <v>0</v>
      </c>
      <c r="I19" s="53">
        <f t="shared" si="1"/>
        <v>0</v>
      </c>
      <c r="J19" s="85">
        <v>0</v>
      </c>
      <c r="K19" s="54">
        <f t="shared" si="2"/>
        <v>0</v>
      </c>
      <c r="L19" s="47"/>
      <c r="M19" s="47"/>
      <c r="N19" s="47"/>
    </row>
    <row r="20" spans="1:14">
      <c r="A20" s="48">
        <v>13</v>
      </c>
      <c r="B20" s="49" t="str">
        <f>'TIPO 1 bloco-220 v'!B196</f>
        <v>INSTALAÇÕES DE REDE ESTRUTURADA</v>
      </c>
      <c r="C20" s="50">
        <f>'TIPO 1 bloco-220 v'!F196</f>
        <v>0</v>
      </c>
      <c r="D20" s="82">
        <v>0.15</v>
      </c>
      <c r="E20" s="53">
        <f t="shared" si="3"/>
        <v>0</v>
      </c>
      <c r="F20" s="85">
        <v>0.35</v>
      </c>
      <c r="G20" s="54">
        <f t="shared" si="0"/>
        <v>0</v>
      </c>
      <c r="H20" s="82">
        <v>0.25</v>
      </c>
      <c r="I20" s="53">
        <f t="shared" si="1"/>
        <v>0</v>
      </c>
      <c r="J20" s="85">
        <v>0.25</v>
      </c>
      <c r="K20" s="54">
        <f t="shared" si="2"/>
        <v>0</v>
      </c>
      <c r="L20" s="47"/>
      <c r="M20" s="47"/>
      <c r="N20" s="47"/>
    </row>
    <row r="21" spans="1:14">
      <c r="A21" s="48">
        <v>14</v>
      </c>
      <c r="B21" s="49" t="str">
        <f>'TIPO 1 bloco-220 v'!B231</f>
        <v>SISTEMA DE EXAUSTÃO MECÂNICA</v>
      </c>
      <c r="C21" s="50">
        <f>'TIPO 1 bloco-220 v'!F231</f>
        <v>0</v>
      </c>
      <c r="D21" s="82">
        <v>0</v>
      </c>
      <c r="E21" s="53">
        <f t="shared" si="3"/>
        <v>0</v>
      </c>
      <c r="F21" s="85">
        <v>0</v>
      </c>
      <c r="G21" s="54">
        <f t="shared" si="0"/>
        <v>0</v>
      </c>
      <c r="H21" s="82">
        <v>0</v>
      </c>
      <c r="I21" s="53">
        <f t="shared" si="1"/>
        <v>0</v>
      </c>
      <c r="J21" s="85">
        <v>1</v>
      </c>
      <c r="K21" s="54">
        <f t="shared" si="2"/>
        <v>0</v>
      </c>
      <c r="L21" s="47"/>
      <c r="M21" s="47"/>
      <c r="N21" s="47"/>
    </row>
    <row r="22" spans="1:14">
      <c r="A22" s="48">
        <v>15</v>
      </c>
      <c r="B22" s="49" t="str">
        <f>'TIPO 1 bloco-220 v'!B237</f>
        <v>SISTEMA DE PROTEÇÃO CONTRA DESCARGAS ATMOSFÉRICAS (SPDA)</v>
      </c>
      <c r="C22" s="50">
        <f>'TIPO 1 bloco-220 v'!F237</f>
        <v>0</v>
      </c>
      <c r="D22" s="82">
        <v>0</v>
      </c>
      <c r="E22" s="53">
        <f t="shared" si="3"/>
        <v>0</v>
      </c>
      <c r="F22" s="85">
        <v>1</v>
      </c>
      <c r="G22" s="54">
        <f t="shared" si="0"/>
        <v>0</v>
      </c>
      <c r="H22" s="82">
        <v>0</v>
      </c>
      <c r="I22" s="53">
        <f t="shared" si="1"/>
        <v>0</v>
      </c>
      <c r="J22" s="85">
        <v>0</v>
      </c>
      <c r="K22" s="54">
        <f t="shared" si="2"/>
        <v>0</v>
      </c>
      <c r="L22" s="47"/>
      <c r="M22" s="47"/>
      <c r="N22" s="47"/>
    </row>
    <row r="23" spans="1:14">
      <c r="A23" s="48">
        <v>16</v>
      </c>
      <c r="B23" s="49" t="str">
        <f>'TIPO 1 bloco-220 v'!B243</f>
        <v>SERVIÇOS COMPLEMENTARES</v>
      </c>
      <c r="C23" s="50">
        <f>'TIPO 1 bloco-220 v'!F243</f>
        <v>0</v>
      </c>
      <c r="D23" s="82">
        <v>0</v>
      </c>
      <c r="E23" s="53">
        <f t="shared" si="3"/>
        <v>0</v>
      </c>
      <c r="F23" s="85">
        <v>0.2</v>
      </c>
      <c r="G23" s="54">
        <f t="shared" si="0"/>
        <v>0</v>
      </c>
      <c r="H23" s="82">
        <v>0.2</v>
      </c>
      <c r="I23" s="53">
        <f t="shared" si="1"/>
        <v>0</v>
      </c>
      <c r="J23" s="85">
        <v>0.6</v>
      </c>
      <c r="K23" s="54">
        <f t="shared" si="2"/>
        <v>0</v>
      </c>
      <c r="L23" s="47"/>
      <c r="M23" s="47"/>
      <c r="N23" s="47"/>
    </row>
    <row r="24" spans="1:14">
      <c r="A24" s="48">
        <v>17</v>
      </c>
      <c r="B24" s="49" t="str">
        <f>'TIPO 1 bloco-220 v'!B253</f>
        <v>SERVIÇOS FINAIS</v>
      </c>
      <c r="C24" s="50">
        <f>'TIPO 1 bloco-220 v'!F253</f>
        <v>0</v>
      </c>
      <c r="D24" s="82">
        <v>0</v>
      </c>
      <c r="E24" s="53">
        <f t="shared" si="3"/>
        <v>0</v>
      </c>
      <c r="F24" s="85">
        <v>0</v>
      </c>
      <c r="G24" s="54">
        <f t="shared" si="0"/>
        <v>0</v>
      </c>
      <c r="H24" s="82">
        <v>0</v>
      </c>
      <c r="I24" s="53">
        <f t="shared" si="1"/>
        <v>0</v>
      </c>
      <c r="J24" s="85">
        <v>1</v>
      </c>
      <c r="K24" s="54">
        <f t="shared" si="2"/>
        <v>0</v>
      </c>
      <c r="L24" s="47"/>
      <c r="M24" s="47"/>
      <c r="N24" s="47"/>
    </row>
    <row r="25" spans="1:14">
      <c r="A25" s="48">
        <v>18</v>
      </c>
      <c r="B25" s="49" t="str">
        <f>'TIPO 1 bloco-220 v'!B257</f>
        <v>IMPLANTAÇÃO (muro fechamento h = 1,80m)</v>
      </c>
      <c r="C25" s="50">
        <f>'TIPO 1 bloco-220 v'!F257</f>
        <v>0</v>
      </c>
      <c r="D25" s="82">
        <v>0</v>
      </c>
      <c r="E25" s="53">
        <f t="shared" si="3"/>
        <v>0</v>
      </c>
      <c r="F25" s="85">
        <v>0</v>
      </c>
      <c r="G25" s="54">
        <f t="shared" si="0"/>
        <v>0</v>
      </c>
      <c r="H25" s="82">
        <v>0.6</v>
      </c>
      <c r="I25" s="53">
        <f t="shared" si="1"/>
        <v>0</v>
      </c>
      <c r="J25" s="85">
        <v>0.4</v>
      </c>
      <c r="K25" s="54">
        <f t="shared" si="2"/>
        <v>0</v>
      </c>
      <c r="L25" s="47"/>
      <c r="M25" s="47"/>
      <c r="N25" s="47"/>
    </row>
    <row r="26" spans="1:14">
      <c r="B26" s="56" t="s">
        <v>381</v>
      </c>
      <c r="C26" s="57">
        <f>SUM(C8:C25)</f>
        <v>0</v>
      </c>
      <c r="D26" s="83" t="e">
        <f>E26/$C$26</f>
        <v>#DIV/0!</v>
      </c>
      <c r="E26" s="58">
        <f>SUM(E8:E25)</f>
        <v>0</v>
      </c>
      <c r="F26" s="86" t="e">
        <f>G26/$C$26</f>
        <v>#DIV/0!</v>
      </c>
      <c r="G26" s="57">
        <f>SUM(G8:G25)</f>
        <v>0</v>
      </c>
      <c r="H26" s="88" t="e">
        <f>I26/$C$26</f>
        <v>#DIV/0!</v>
      </c>
      <c r="I26" s="58">
        <f>SUM(I8:I25)</f>
        <v>0</v>
      </c>
      <c r="J26" s="86" t="e">
        <f>K26/$C$26</f>
        <v>#DIV/0!</v>
      </c>
      <c r="K26" s="57">
        <f>SUM(K8:K25)</f>
        <v>0</v>
      </c>
      <c r="L26" s="47"/>
      <c r="M26" s="55"/>
      <c r="N26" s="47"/>
    </row>
    <row r="27" spans="1:14">
      <c r="B27" s="56" t="s">
        <v>391</v>
      </c>
      <c r="C27" s="47"/>
      <c r="D27" s="84" t="e">
        <f>D26</f>
        <v>#DIV/0!</v>
      </c>
      <c r="E27" s="57">
        <f>E26</f>
        <v>0</v>
      </c>
      <c r="F27" s="87" t="e">
        <f>D27+F26</f>
        <v>#DIV/0!</v>
      </c>
      <c r="G27" s="59">
        <f>E27+G26</f>
        <v>0</v>
      </c>
      <c r="H27" s="87" t="e">
        <f>F27+H26</f>
        <v>#DIV/0!</v>
      </c>
      <c r="I27" s="59">
        <f>I26+G27</f>
        <v>0</v>
      </c>
      <c r="J27" s="87" t="e">
        <f>H27+J26</f>
        <v>#DIV/0!</v>
      </c>
      <c r="K27" s="59">
        <f>I27+K26</f>
        <v>0</v>
      </c>
      <c r="L27" s="47"/>
      <c r="M27" s="55"/>
      <c r="N27" s="47"/>
    </row>
    <row r="28" spans="1:14"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</row>
    <row r="29" spans="1:14"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</row>
    <row r="30" spans="1:14"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</sheetData>
  <sheetProtection algorithmName="SHA-512" hashValue="RrgQwfajEOSaVgYOUCzrymc7ujjhFianxubox5u0CeBe4pdNTxXu6XqlSF2mQyfiDqhJOALfBruD2/VmUHjsnQ==" saltValue="oMa5DBk6LvW56nmpLP0h8g==" spinCount="100000" sheet="1" objects="1" scenarios="1"/>
  <mergeCells count="4">
    <mergeCell ref="D6:E6"/>
    <mergeCell ref="F6:G6"/>
    <mergeCell ref="H6:I6"/>
    <mergeCell ref="J6:K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BDI</vt:lpstr>
      <vt:lpstr>TIPO 1 bloco-220 v</vt:lpstr>
      <vt:lpstr>cronograma</vt:lpstr>
      <vt:lpstr>BDI!Area_de_impressao</vt:lpstr>
      <vt:lpstr>cronograma!Area_de_impressao</vt:lpstr>
      <vt:lpstr>'TIPO 1 bloco-220 v'!Area_de_impressao</vt:lpstr>
      <vt:lpstr>'TIPO 1 bloco-220 v'!Titulos_de_impressao</vt:lpstr>
    </vt:vector>
  </TitlesOfParts>
  <Company>Fnde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Usuário do Windows</cp:lastModifiedBy>
  <cp:lastPrinted>2023-04-28T14:04:28Z</cp:lastPrinted>
  <dcterms:created xsi:type="dcterms:W3CDTF">2012-10-15T18:57:41Z</dcterms:created>
  <dcterms:modified xsi:type="dcterms:W3CDTF">2023-04-28T14:05:55Z</dcterms:modified>
</cp:coreProperties>
</file>